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essexcountycouncil-my.sharepoint.com/personal/tom_aldworth_essex_gov_uk/Documents/Desktop/"/>
    </mc:Choice>
  </mc:AlternateContent>
  <xr:revisionPtr revIDLastSave="0" documentId="8_{740C6549-999B-4A74-AE92-82922D8123C8}" xr6:coauthVersionLast="47" xr6:coauthVersionMax="47" xr10:uidLastSave="{00000000-0000-0000-0000-000000000000}"/>
  <bookViews>
    <workbookView xWindow="32295" yWindow="0" windowWidth="16995" windowHeight="15600" tabRatio="940" firstSheet="1" activeTab="1" xr2:uid="{C18C9B4E-9B04-42C9-B291-9EAA6B9692B2}"/>
  </bookViews>
  <sheets>
    <sheet name="Pivots" sheetId="9" state="hidden" r:id="rId1"/>
    <sheet name="WHU606 HOTY" sheetId="1" r:id="rId2"/>
    <sheet name="Match Grid" sheetId="6" r:id="rId3"/>
    <sheet name="Minimum Expectations" sheetId="4" r:id="rId4"/>
  </sheets>
  <definedNames>
    <definedName name="_xlnm._FilterDatabase" localSheetId="1" hidden="1">'WHU606 HOTY'!$B$7:$B$35</definedName>
    <definedName name="_xlcn.WorksheetConnection_HOTY_202324.xlsxTable21" hidden="1">Table2[]</definedName>
  </definedNames>
  <calcPr calcId="191029"/>
  <pivotCaches>
    <pivotCache cacheId="10" r:id="rId5"/>
    <pivotCache cacheId="13" r:id="rId6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e2" name="Table2" connection="WorksheetConnection_HOTY_2023-24.xlsx!Table2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1" l="1"/>
  <c r="J29" i="1"/>
  <c r="K29" i="1"/>
  <c r="L29" i="1"/>
  <c r="E32" i="6"/>
  <c r="D32" i="6"/>
  <c r="K28" i="1" s="1"/>
  <c r="F28" i="1"/>
  <c r="J28" i="1"/>
  <c r="L28" i="1"/>
  <c r="AQ7" i="6"/>
  <c r="AM7" i="6"/>
  <c r="AI7" i="6"/>
  <c r="AE7" i="6"/>
  <c r="AA7" i="6"/>
  <c r="W7" i="6"/>
  <c r="S7" i="6"/>
  <c r="O8" i="6"/>
  <c r="K8" i="6"/>
  <c r="G8" i="6"/>
  <c r="E34" i="6"/>
  <c r="J31" i="1" s="1"/>
  <c r="D34" i="6"/>
  <c r="K31" i="1" s="1"/>
  <c r="E33" i="6"/>
  <c r="D33" i="6"/>
  <c r="K30" i="1" s="1"/>
  <c r="L30" i="1" s="1"/>
  <c r="E20" i="6"/>
  <c r="J16" i="1" s="1"/>
  <c r="D20" i="6"/>
  <c r="K16" i="1" s="1"/>
  <c r="L16" i="1" s="1"/>
  <c r="K35" i="1"/>
  <c r="L35" i="1" s="1"/>
  <c r="J35" i="1"/>
  <c r="K34" i="1"/>
  <c r="L34" i="1" s="1"/>
  <c r="J34" i="1"/>
  <c r="K33" i="1"/>
  <c r="L33" i="1" s="1"/>
  <c r="J33" i="1"/>
  <c r="L32" i="1"/>
  <c r="L31" i="1"/>
  <c r="J30" i="1"/>
  <c r="H7" i="6"/>
  <c r="M7" i="6"/>
  <c r="R7" i="6"/>
  <c r="V7" i="6"/>
  <c r="Z7" i="6"/>
  <c r="AD7" i="6"/>
  <c r="AH7" i="6"/>
  <c r="AL7" i="6"/>
  <c r="AP7" i="6"/>
  <c r="AT7" i="6"/>
  <c r="AW7" i="6"/>
  <c r="AX7" i="6"/>
  <c r="AY7" i="6"/>
  <c r="AZ7" i="6"/>
  <c r="BA7" i="6"/>
  <c r="BB7" i="6"/>
  <c r="BC7" i="6"/>
  <c r="BD7" i="6"/>
  <c r="BF7" i="6"/>
  <c r="F8" i="6"/>
  <c r="J8" i="6"/>
  <c r="N8" i="6"/>
  <c r="R8" i="6"/>
  <c r="AA8" i="6"/>
  <c r="AE8" i="6"/>
  <c r="AI8" i="6"/>
  <c r="AP8" i="6"/>
  <c r="AT8" i="6"/>
  <c r="AW8" i="6"/>
  <c r="AY8" i="6"/>
  <c r="AZ8" i="6"/>
  <c r="BA8" i="6"/>
  <c r="BC8" i="6"/>
  <c r="BE8" i="6"/>
  <c r="BF8" i="6"/>
  <c r="F9" i="6"/>
  <c r="O9" i="6"/>
  <c r="X9" i="6"/>
  <c r="AB9" i="6"/>
  <c r="AG9" i="6"/>
  <c r="AK9" i="6"/>
  <c r="AO9" i="6"/>
  <c r="AT9" i="6"/>
  <c r="AX9" i="6"/>
  <c r="AY9" i="6"/>
  <c r="AZ9" i="6"/>
  <c r="BA9" i="6"/>
  <c r="BC9" i="6"/>
  <c r="BD9" i="6"/>
  <c r="BE9" i="6"/>
  <c r="BF9" i="6"/>
  <c r="F11" i="6"/>
  <c r="J11" i="6"/>
  <c r="N11" i="6"/>
  <c r="R11" i="6"/>
  <c r="V11" i="6"/>
  <c r="Z11" i="6"/>
  <c r="AD11" i="6"/>
  <c r="AH11" i="6"/>
  <c r="AL11" i="6"/>
  <c r="AP11" i="6"/>
  <c r="AT11" i="6"/>
  <c r="AV11" i="6"/>
  <c r="AW11" i="6"/>
  <c r="AX11" i="6"/>
  <c r="AY11" i="6"/>
  <c r="AZ11" i="6"/>
  <c r="BA11" i="6"/>
  <c r="BB11" i="6"/>
  <c r="BC11" i="6"/>
  <c r="BD11" i="6"/>
  <c r="BE11" i="6"/>
  <c r="BF11" i="6"/>
  <c r="D12" i="6"/>
  <c r="E12" i="6"/>
  <c r="J8" i="1" s="1"/>
  <c r="D13" i="6"/>
  <c r="K9" i="1" s="1"/>
  <c r="L9" i="1" s="1"/>
  <c r="E13" i="6"/>
  <c r="J9" i="1" s="1"/>
  <c r="D14" i="6"/>
  <c r="K10" i="1" s="1"/>
  <c r="L10" i="1" s="1"/>
  <c r="E14" i="6"/>
  <c r="J10" i="1" s="1"/>
  <c r="D15" i="6"/>
  <c r="K11" i="1" s="1"/>
  <c r="L11" i="1" s="1"/>
  <c r="E15" i="6"/>
  <c r="J11" i="1" s="1"/>
  <c r="D16" i="6"/>
  <c r="K12" i="1" s="1"/>
  <c r="L12" i="1" s="1"/>
  <c r="E16" i="6"/>
  <c r="J12" i="1" s="1"/>
  <c r="D17" i="6"/>
  <c r="K13" i="1" s="1"/>
  <c r="L13" i="1" s="1"/>
  <c r="E17" i="6"/>
  <c r="J13" i="1" s="1"/>
  <c r="D18" i="6"/>
  <c r="K14" i="1" s="1"/>
  <c r="L14" i="1" s="1"/>
  <c r="E18" i="6"/>
  <c r="J14" i="1" s="1"/>
  <c r="D19" i="6"/>
  <c r="K15" i="1" s="1"/>
  <c r="L15" i="1" s="1"/>
  <c r="E19" i="6"/>
  <c r="J15" i="1" s="1"/>
  <c r="D21" i="6"/>
  <c r="K17" i="1" s="1"/>
  <c r="L17" i="1" s="1"/>
  <c r="E21" i="6"/>
  <c r="J17" i="1" s="1"/>
  <c r="D22" i="6"/>
  <c r="K18" i="1" s="1"/>
  <c r="L18" i="1" s="1"/>
  <c r="E22" i="6"/>
  <c r="J18" i="1" s="1"/>
  <c r="D23" i="6"/>
  <c r="K19" i="1" s="1"/>
  <c r="L19" i="1" s="1"/>
  <c r="E23" i="6"/>
  <c r="J19" i="1" s="1"/>
  <c r="D24" i="6"/>
  <c r="K20" i="1" s="1"/>
  <c r="L20" i="1" s="1"/>
  <c r="E24" i="6"/>
  <c r="J20" i="1" s="1"/>
  <c r="D25" i="6"/>
  <c r="K21" i="1" s="1"/>
  <c r="L21" i="1" s="1"/>
  <c r="E25" i="6"/>
  <c r="J21" i="1" s="1"/>
  <c r="D26" i="6"/>
  <c r="K22" i="1" s="1"/>
  <c r="L22" i="1" s="1"/>
  <c r="E26" i="6"/>
  <c r="J22" i="1" s="1"/>
  <c r="D27" i="6"/>
  <c r="K23" i="1" s="1"/>
  <c r="L23" i="1" s="1"/>
  <c r="E27" i="6"/>
  <c r="J23" i="1" s="1"/>
  <c r="D28" i="6"/>
  <c r="K24" i="1" s="1"/>
  <c r="L24" i="1" s="1"/>
  <c r="E28" i="6"/>
  <c r="J24" i="1" s="1"/>
  <c r="D29" i="6"/>
  <c r="K25" i="1" s="1"/>
  <c r="L25" i="1" s="1"/>
  <c r="E29" i="6"/>
  <c r="J25" i="1" s="1"/>
  <c r="D30" i="6"/>
  <c r="K26" i="1" s="1"/>
  <c r="L26" i="1" s="1"/>
  <c r="E30" i="6"/>
  <c r="J26" i="1" s="1"/>
  <c r="D31" i="6"/>
  <c r="K27" i="1" s="1"/>
  <c r="L27" i="1" s="1"/>
  <c r="E31" i="6"/>
  <c r="J27" i="1" s="1"/>
  <c r="D35" i="6"/>
  <c r="K32" i="1" s="1"/>
  <c r="E35" i="6"/>
  <c r="J32" i="1" s="1"/>
  <c r="F16" i="1"/>
  <c r="F31" i="1"/>
  <c r="F8" i="1"/>
  <c r="F9" i="1"/>
  <c r="F10" i="1"/>
  <c r="F11" i="1"/>
  <c r="F12" i="1"/>
  <c r="F13" i="1"/>
  <c r="F33" i="1"/>
  <c r="F14" i="1"/>
  <c r="F15" i="1"/>
  <c r="F17" i="1"/>
  <c r="F18" i="1"/>
  <c r="F19" i="1"/>
  <c r="F20" i="1"/>
  <c r="F21" i="1"/>
  <c r="F22" i="1"/>
  <c r="F23" i="1"/>
  <c r="F34" i="1"/>
  <c r="F24" i="1"/>
  <c r="F35" i="1"/>
  <c r="F25" i="1"/>
  <c r="F26" i="1"/>
  <c r="F27" i="1"/>
  <c r="F30" i="1"/>
  <c r="F32" i="1"/>
  <c r="I7" i="6" l="1"/>
  <c r="M8" i="6"/>
  <c r="Q7" i="6"/>
  <c r="U7" i="6"/>
  <c r="Y9" i="6"/>
  <c r="AC9" i="6"/>
  <c r="AG7" i="6"/>
  <c r="AK8" i="6"/>
  <c r="AO7" i="6"/>
  <c r="AS7" i="6"/>
  <c r="H8" i="6"/>
  <c r="L9" i="6"/>
  <c r="P9" i="6"/>
  <c r="T9" i="6"/>
  <c r="X8" i="6"/>
  <c r="AB8" i="6"/>
  <c r="AF8" i="6"/>
  <c r="AJ9" i="6"/>
  <c r="AN8" i="6"/>
  <c r="AR7" i="6"/>
  <c r="G9" i="6"/>
  <c r="K11" i="6"/>
  <c r="O11" i="6"/>
  <c r="S8" i="6"/>
  <c r="W11" i="6"/>
  <c r="AA11" i="6"/>
  <c r="AE11" i="6"/>
  <c r="AI11" i="6"/>
  <c r="AM11" i="6"/>
  <c r="AQ8" i="6"/>
  <c r="J9" i="6"/>
  <c r="N9" i="6"/>
  <c r="R9" i="6"/>
  <c r="V8" i="6"/>
  <c r="Z8" i="6"/>
  <c r="AD8" i="6"/>
  <c r="AH8" i="6"/>
  <c r="S9" i="6"/>
  <c r="W8" i="6"/>
  <c r="F7" i="6"/>
  <c r="J7" i="6"/>
  <c r="N7" i="6"/>
  <c r="Z9" i="6"/>
  <c r="AD9" i="6"/>
  <c r="AH9" i="6"/>
  <c r="AL9" i="6"/>
  <c r="AP9" i="6"/>
  <c r="K9" i="6"/>
  <c r="AR11" i="6"/>
  <c r="AN11" i="6"/>
  <c r="AJ11" i="6"/>
  <c r="AF11" i="6"/>
  <c r="AB11" i="6"/>
  <c r="X11" i="6"/>
  <c r="T11" i="6"/>
  <c r="P11" i="6"/>
  <c r="L11" i="6"/>
  <c r="H11" i="6"/>
  <c r="AQ9" i="6"/>
  <c r="AM9" i="6"/>
  <c r="AI9" i="6"/>
  <c r="U9" i="6"/>
  <c r="Q9" i="6"/>
  <c r="M9" i="6"/>
  <c r="I9" i="6"/>
  <c r="AR8" i="6"/>
  <c r="AL8" i="6"/>
  <c r="AG8" i="6"/>
  <c r="AC8" i="6"/>
  <c r="Y8" i="6"/>
  <c r="U8" i="6"/>
  <c r="P8" i="6"/>
  <c r="L8" i="6"/>
  <c r="AN7" i="6"/>
  <c r="AJ7" i="6"/>
  <c r="AF7" i="6"/>
  <c r="AB7" i="6"/>
  <c r="X7" i="6"/>
  <c r="T7" i="6"/>
  <c r="O7" i="6"/>
  <c r="AS11" i="6"/>
  <c r="AO11" i="6"/>
  <c r="AK11" i="6"/>
  <c r="AG11" i="6"/>
  <c r="AC11" i="6"/>
  <c r="Y11" i="6"/>
  <c r="U11" i="6"/>
  <c r="Q11" i="6"/>
  <c r="M11" i="6"/>
  <c r="I11" i="6"/>
  <c r="AS9" i="6"/>
  <c r="AN9" i="6"/>
  <c r="AE9" i="6"/>
  <c r="AA9" i="6"/>
  <c r="W9" i="6"/>
  <c r="AS8" i="6"/>
  <c r="Q8" i="6"/>
  <c r="I8" i="6"/>
  <c r="AK7" i="6"/>
  <c r="AC7" i="6"/>
  <c r="Y7" i="6"/>
  <c r="L7" i="6"/>
  <c r="G7" i="6"/>
  <c r="AQ11" i="6"/>
  <c r="S11" i="6"/>
  <c r="G11" i="6"/>
  <c r="AU9" i="6"/>
  <c r="AU8" i="6"/>
  <c r="AU7" i="6"/>
  <c r="AU11" i="6"/>
  <c r="K8" i="1"/>
  <c r="L8" i="1" s="1"/>
  <c r="N29" i="1" l="1"/>
  <c r="I29" i="1"/>
  <c r="M29" i="1"/>
  <c r="N28" i="1"/>
  <c r="M30" i="1"/>
  <c r="I28" i="1"/>
  <c r="N33" i="1"/>
  <c r="M28" i="1"/>
  <c r="I10" i="1"/>
  <c r="N9" i="1"/>
  <c r="N16" i="1"/>
  <c r="M31" i="1"/>
  <c r="N26" i="1"/>
  <c r="N30" i="1"/>
  <c r="N24" i="1"/>
  <c r="N20" i="1"/>
  <c r="N22" i="1"/>
  <c r="M22" i="1"/>
  <c r="I24" i="1"/>
  <c r="M14" i="1"/>
  <c r="M13" i="1"/>
  <c r="M15" i="1"/>
  <c r="I16" i="1"/>
  <c r="N15" i="1"/>
  <c r="M9" i="1"/>
  <c r="M8" i="1"/>
  <c r="I9" i="1"/>
  <c r="M24" i="1"/>
  <c r="M26" i="1"/>
  <c r="N19" i="1"/>
  <c r="M11" i="1"/>
  <c r="N35" i="1"/>
  <c r="N25" i="1"/>
  <c r="N18" i="1"/>
  <c r="I13" i="1"/>
  <c r="I34" i="1"/>
  <c r="I27" i="1"/>
  <c r="M18" i="1"/>
  <c r="N12" i="1"/>
  <c r="M34" i="1"/>
  <c r="I20" i="1"/>
  <c r="N14" i="1"/>
  <c r="N8" i="1"/>
  <c r="M20" i="1"/>
  <c r="I14" i="1"/>
  <c r="I8" i="1"/>
  <c r="I30" i="1"/>
  <c r="I22" i="1"/>
  <c r="N13" i="1"/>
  <c r="N34" i="1"/>
  <c r="N27" i="1"/>
  <c r="N21" i="1"/>
  <c r="N23" i="1"/>
  <c r="N17" i="1"/>
  <c r="N11" i="1"/>
  <c r="M33" i="1"/>
  <c r="I26" i="1"/>
  <c r="N31" i="1"/>
  <c r="M21" i="1"/>
  <c r="I17" i="1"/>
  <c r="I11" i="1"/>
  <c r="I33" i="1"/>
  <c r="M23" i="1"/>
  <c r="I19" i="1"/>
  <c r="N10" i="1"/>
  <c r="N32" i="1"/>
  <c r="I25" i="1"/>
  <c r="M16" i="1"/>
  <c r="M10" i="1"/>
  <c r="M32" i="1"/>
  <c r="I18" i="1"/>
  <c r="I12" i="1"/>
  <c r="I15" i="1"/>
  <c r="M27" i="1"/>
  <c r="I23" i="1"/>
  <c r="M12" i="1"/>
  <c r="I31" i="1"/>
  <c r="M17" i="1"/>
  <c r="I35" i="1"/>
  <c r="M19" i="1"/>
  <c r="M35" i="1"/>
  <c r="I32" i="1"/>
  <c r="M25" i="1"/>
  <c r="I21" i="1"/>
  <c r="M3" i="1"/>
  <c r="J3" i="1" s="1"/>
  <c r="H29" i="1" l="1"/>
  <c r="H28" i="1"/>
  <c r="H31" i="1"/>
  <c r="M5" i="1"/>
  <c r="J5" i="1" s="1"/>
  <c r="H17" i="1"/>
  <c r="H32" i="1"/>
  <c r="H16" i="1"/>
  <c r="H30" i="1"/>
  <c r="H21" i="1"/>
  <c r="H9" i="1"/>
  <c r="H35" i="1"/>
  <c r="H20" i="1"/>
  <c r="H13" i="1"/>
  <c r="H10" i="1"/>
  <c r="H14" i="1"/>
  <c r="H8" i="1"/>
  <c r="H24" i="1"/>
  <c r="H25" i="1"/>
  <c r="H27" i="1"/>
  <c r="H23" i="1"/>
  <c r="H15" i="1"/>
  <c r="H18" i="1"/>
  <c r="H22" i="1"/>
  <c r="H19" i="1"/>
  <c r="H11" i="1"/>
  <c r="H26" i="1"/>
  <c r="H34" i="1"/>
  <c r="H33" i="1"/>
  <c r="H12" i="1"/>
  <c r="M4" i="1"/>
  <c r="J4" i="1" s="1"/>
  <c r="D4" i="1" l="1"/>
  <c r="G4" i="1" s="1"/>
  <c r="D3" i="1"/>
  <c r="G3" i="1" s="1"/>
  <c r="D5" i="1"/>
  <c r="G5" i="1" s="1"/>
  <c r="F15" i="4"/>
  <c r="F14" i="4"/>
  <c r="F13" i="4"/>
  <c r="D13" i="4"/>
  <c r="D14" i="4"/>
  <c r="D15" i="4"/>
  <c r="G15" i="4"/>
  <c r="G14" i="4"/>
  <c r="G13" i="4"/>
  <c r="C13" i="4"/>
  <c r="C14" i="4"/>
  <c r="C15" i="4"/>
  <c r="E15" i="4"/>
  <c r="E14" i="4"/>
  <c r="E13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3EEB08C-1C18-4D60-9275-DE7C39125753}" keepAlive="1" name="ThisWorkbookDataModel" description="Data Model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3A7D67D1-EF98-406C-8BA2-14834BB8D9C3}" name="WorksheetConnection_HOTY_2023-24.xlsx!Table2" type="102" refreshedVersion="8" minRefreshableVersion="5">
    <extLst>
      <ext xmlns:x15="http://schemas.microsoft.com/office/spreadsheetml/2010/11/main" uri="{DE250136-89BD-433C-8126-D09CA5730AF9}">
        <x15:connection id="Table2" autoDelete="1">
          <x15:rangePr sourceName="_xlcn.WorksheetConnection_HOTY_202324.xlsxTable21"/>
        </x15:connection>
      </ext>
    </extLst>
  </connection>
</connections>
</file>

<file path=xl/sharedStrings.xml><?xml version="1.0" encoding="utf-8"?>
<sst xmlns="http://schemas.openxmlformats.org/spreadsheetml/2006/main" count="492" uniqueCount="222">
  <si>
    <t>PLAYER</t>
  </si>
  <si>
    <t>#</t>
  </si>
  <si>
    <t>POSITION</t>
  </si>
  <si>
    <t>POINTS</t>
  </si>
  <si>
    <t>Lukasz Fabianski</t>
  </si>
  <si>
    <t>Ben Johnson</t>
  </si>
  <si>
    <t>Aaron Cresswell</t>
  </si>
  <si>
    <t>Kurt Zouma</t>
  </si>
  <si>
    <t>Vladimir Coufal</t>
  </si>
  <si>
    <t>Pablo Fornals</t>
  </si>
  <si>
    <t>Michail Antonio</t>
  </si>
  <si>
    <t>Lucas Paqueta</t>
  </si>
  <si>
    <t>Alphonse Areola</t>
  </si>
  <si>
    <t>Angelo Ogbonna</t>
  </si>
  <si>
    <t>TOTAL NOMS</t>
  </si>
  <si>
    <t>Maxwel Cornet</t>
  </si>
  <si>
    <t>Danny Ings</t>
  </si>
  <si>
    <t>Jarrod Bowen</t>
  </si>
  <si>
    <t>Said Benrahma</t>
  </si>
  <si>
    <t>Thilo Kehrer</t>
  </si>
  <si>
    <t>Nayef Aguerd</t>
  </si>
  <si>
    <t>Tomas Soucek</t>
  </si>
  <si>
    <t>GK</t>
  </si>
  <si>
    <t>DF</t>
  </si>
  <si>
    <t>FW</t>
  </si>
  <si>
    <t>MF</t>
  </si>
  <si>
    <t>RANK</t>
  </si>
  <si>
    <t>Hammer of the Year</t>
  </si>
  <si>
    <t>AGE</t>
  </si>
  <si>
    <t>MOTM</t>
  </si>
  <si>
    <t>DOB</t>
  </si>
  <si>
    <t>Bournemouth (A)</t>
  </si>
  <si>
    <t>Chelsea (H)</t>
  </si>
  <si>
    <t>Brighton (A)</t>
  </si>
  <si>
    <t>Luton (A)</t>
  </si>
  <si>
    <t>Man City (H)</t>
  </si>
  <si>
    <t>Europa League</t>
  </si>
  <si>
    <t>Liverpool (A)</t>
  </si>
  <si>
    <t>Newcastle (H)</t>
  </si>
  <si>
    <t>Everton (H)</t>
  </si>
  <si>
    <t>Brentford (H)</t>
  </si>
  <si>
    <t>EFL Cup</t>
  </si>
  <si>
    <t>Brentford (A)</t>
  </si>
  <si>
    <t>Forest (H)</t>
  </si>
  <si>
    <t>Burnley (A)</t>
  </si>
  <si>
    <t>Palace (H)</t>
  </si>
  <si>
    <t>Spurs (A)</t>
  </si>
  <si>
    <t>Wolves (H)</t>
  </si>
  <si>
    <t>Arsenal (A)</t>
  </si>
  <si>
    <t>Brighton (H)</t>
  </si>
  <si>
    <t>FA Cup</t>
  </si>
  <si>
    <t>Bournemouth (H)</t>
  </si>
  <si>
    <t>Arsenal (H)</t>
  </si>
  <si>
    <t>Forest (A)</t>
  </si>
  <si>
    <t>Everton (A)</t>
  </si>
  <si>
    <t>Burnley (H)</t>
  </si>
  <si>
    <t>Villa (H)</t>
  </si>
  <si>
    <t>Newcastle (A)</t>
  </si>
  <si>
    <t>Spurs (H)</t>
  </si>
  <si>
    <t>Wolves (A)</t>
  </si>
  <si>
    <t>Fulham (H)</t>
  </si>
  <si>
    <t>Liverpool (H)</t>
  </si>
  <si>
    <t>Chelsea (A)</t>
  </si>
  <si>
    <t>Luton (H)</t>
  </si>
  <si>
    <t>Man City (A)</t>
  </si>
  <si>
    <t>KEY</t>
  </si>
  <si>
    <t>Premier League</t>
  </si>
  <si>
    <t>Palace (A)</t>
  </si>
  <si>
    <t>Villa (A)</t>
  </si>
  <si>
    <t>Man Utd (A)</t>
  </si>
  <si>
    <t>Man Utd (H)</t>
  </si>
  <si>
    <t>Divin Mubama</t>
  </si>
  <si>
    <t>Edson Alvarez</t>
  </si>
  <si>
    <t>ELSE</t>
  </si>
  <si>
    <t>Most Nominations</t>
  </si>
  <si>
    <t>Most MOTM</t>
  </si>
  <si>
    <t>James Ward-Prowse</t>
  </si>
  <si>
    <t>Emerson Palmieri</t>
  </si>
  <si>
    <t>3. Matches Nominated</t>
  </si>
  <si>
    <t>1. Points</t>
  </si>
  <si>
    <t>4. MOTM</t>
  </si>
  <si>
    <t>RANKING RULES</t>
  </si>
  <si>
    <t>DJ Hammer</t>
  </si>
  <si>
    <t>buffybegood</t>
  </si>
  <si>
    <t>HainaultHammer</t>
  </si>
  <si>
    <t>BerlinHammer</t>
  </si>
  <si>
    <t>Whitehorsehammer</t>
  </si>
  <si>
    <t>jay_in_cpt</t>
  </si>
  <si>
    <t>thornburyiron</t>
  </si>
  <si>
    <t>chicagohammer</t>
  </si>
  <si>
    <t>MrsGrey</t>
  </si>
  <si>
    <t>IronHerb</t>
  </si>
  <si>
    <t>Kuchinghammer</t>
  </si>
  <si>
    <t>PrestonHammer</t>
  </si>
  <si>
    <t>OutcastLondoner</t>
  </si>
  <si>
    <t>EXETERHAMMER</t>
  </si>
  <si>
    <t>steve</t>
  </si>
  <si>
    <t>OldCastleSwift</t>
  </si>
  <si>
    <t>Lukerz</t>
  </si>
  <si>
    <t>alderz</t>
  </si>
  <si>
    <t>Fortuneseeker</t>
  </si>
  <si>
    <t>nychammer66</t>
  </si>
  <si>
    <t>AVERAGE</t>
  </si>
  <si>
    <t>ACTUAL</t>
  </si>
  <si>
    <t>Sheffield Utd (H)</t>
  </si>
  <si>
    <t>Sheffield Utd (A)</t>
  </si>
  <si>
    <t>GW32-38</t>
  </si>
  <si>
    <t>GW25-31</t>
  </si>
  <si>
    <t>GW17-24</t>
  </si>
  <si>
    <t>GW9-16</t>
  </si>
  <si>
    <t>GW1-8</t>
  </si>
  <si>
    <t>Mohammed Kudus</t>
  </si>
  <si>
    <t>2nd Place</t>
  </si>
  <si>
    <t>3rd Place</t>
  </si>
  <si>
    <t>MATCH NOMS</t>
  </si>
  <si>
    <t>Konstantinos Mavropanos</t>
  </si>
  <si>
    <t>APPS</t>
  </si>
  <si>
    <t>MAX</t>
  </si>
  <si>
    <t>MIN</t>
  </si>
  <si>
    <t>Slacker</t>
  </si>
  <si>
    <t>MunichHammer</t>
  </si>
  <si>
    <t>MIAHammer</t>
  </si>
  <si>
    <t>Jorderz</t>
  </si>
  <si>
    <t>Expat_Hammer</t>
  </si>
  <si>
    <t>Brother_Sledge</t>
  </si>
  <si>
    <t>claretandbluesky</t>
  </si>
  <si>
    <t>carsonroadboy</t>
  </si>
  <si>
    <t>% MATCHES NOMINATED</t>
  </si>
  <si>
    <t>2. % Matches Nominated</t>
  </si>
  <si>
    <t>MATCHES NOM</t>
  </si>
  <si>
    <t>Joseph Anang</t>
  </si>
  <si>
    <t>2ND / 3RD</t>
  </si>
  <si>
    <t>5. Top Three Finishes</t>
  </si>
  <si>
    <t>6. Total Nominations</t>
  </si>
  <si>
    <t>Deanscaleshammer</t>
  </si>
  <si>
    <t>Dodger58</t>
  </si>
  <si>
    <t>ScotHammer</t>
  </si>
  <si>
    <t>Callum Marshall</t>
  </si>
  <si>
    <t>Kalvin Phillips</t>
  </si>
  <si>
    <t>James Ward-Prowse / Konstantinos Mavropanos / Edson Alvarez / Jarrod Bowen</t>
  </si>
  <si>
    <t>Vladimir Coufal / Mohammed Kudus / Edson Alvarez</t>
  </si>
  <si>
    <t>Vladimir Coufal / James Ward-Prowse</t>
  </si>
  <si>
    <t>Kurt Zouma / James Ward-Prowse</t>
  </si>
  <si>
    <t>James Ward-Prowse / Maxwel Cornet / Nayef Aguerd</t>
  </si>
  <si>
    <t>Ben Johnson / Kurt Zouma</t>
  </si>
  <si>
    <t>Ben Johnson / Callum Marshall</t>
  </si>
  <si>
    <t>Jarrod Bowen / Vladimir Coufal</t>
  </si>
  <si>
    <t>Lucas Paqueta / Emerson Palmieri</t>
  </si>
  <si>
    <t>James Ward-Prowse / Mohammed Kudus / Konstantinos Mavropanos</t>
  </si>
  <si>
    <t>1-1</t>
  </si>
  <si>
    <t>5-0</t>
  </si>
  <si>
    <t>2-2</t>
  </si>
  <si>
    <t>0-1</t>
  </si>
  <si>
    <t>3-1</t>
  </si>
  <si>
    <t>4-2</t>
  </si>
  <si>
    <t>0-2</t>
  </si>
  <si>
    <t>0-6</t>
  </si>
  <si>
    <t>0-3</t>
  </si>
  <si>
    <t>0-0</t>
  </si>
  <si>
    <t>2-0</t>
  </si>
  <si>
    <t>1-5</t>
  </si>
  <si>
    <t>3-0</t>
  </si>
  <si>
    <t>0-5</t>
  </si>
  <si>
    <t>2-1</t>
  </si>
  <si>
    <t>1-0</t>
  </si>
  <si>
    <t>3-2</t>
  </si>
  <si>
    <t>2-3</t>
  </si>
  <si>
    <t>1-2</t>
  </si>
  <si>
    <t>1-4</t>
  </si>
  <si>
    <t>1-3</t>
  </si>
  <si>
    <t>RESULT</t>
  </si>
  <si>
    <t>DATE</t>
  </si>
  <si>
    <t>Away</t>
  </si>
  <si>
    <t>Home</t>
  </si>
  <si>
    <t>VENUE</t>
  </si>
  <si>
    <t>Man City</t>
  </si>
  <si>
    <t>Luton</t>
  </si>
  <si>
    <t>Chelsea</t>
  </si>
  <si>
    <t>Liverpool</t>
  </si>
  <si>
    <t>Palace</t>
  </si>
  <si>
    <t>Leverkusen</t>
  </si>
  <si>
    <t>Fulham</t>
  </si>
  <si>
    <t>Wolves</t>
  </si>
  <si>
    <t>Spurs</t>
  </si>
  <si>
    <t>Newcastle</t>
  </si>
  <si>
    <t>Villa</t>
  </si>
  <si>
    <t>Freiburg</t>
  </si>
  <si>
    <t>Burnley</t>
  </si>
  <si>
    <t>Everton</t>
  </si>
  <si>
    <t>Brentford</t>
  </si>
  <si>
    <t>Forest</t>
  </si>
  <si>
    <t>Arsenal</t>
  </si>
  <si>
    <t>Man Utd</t>
  </si>
  <si>
    <t>Bournemouth</t>
  </si>
  <si>
    <t>Sheff Utd</t>
  </si>
  <si>
    <t>Bristol City</t>
  </si>
  <si>
    <t>Brighton</t>
  </si>
  <si>
    <t>TSC</t>
  </si>
  <si>
    <t>Olympiakos</t>
  </si>
  <si>
    <t>Lincoln</t>
  </si>
  <si>
    <t>OPPOSITION</t>
  </si>
  <si>
    <t>PL</t>
  </si>
  <si>
    <t>UEL</t>
  </si>
  <si>
    <t>FA</t>
  </si>
  <si>
    <t>EFL</t>
  </si>
  <si>
    <t>Row Labels</t>
  </si>
  <si>
    <t>Grand Total</t>
  </si>
  <si>
    <t>Sum of % MATCHES NOMINATED</t>
  </si>
  <si>
    <t>Sum of TOTAL NOMS</t>
  </si>
  <si>
    <t>COMP</t>
  </si>
  <si>
    <t>Michail Antonio &amp; Mohammed Kudus</t>
  </si>
  <si>
    <t>% Matches Nominated</t>
  </si>
  <si>
    <t>Vladimir Coufal / Konstantinos Mavropanos</t>
  </si>
  <si>
    <t>James Ward-Prowse &amp; Michail Antonio</t>
  </si>
  <si>
    <t>3-4</t>
  </si>
  <si>
    <t>George Earthy</t>
  </si>
  <si>
    <t>2-5</t>
  </si>
  <si>
    <t>Michail Antonio &amp; Edson Alvarez</t>
  </si>
  <si>
    <t>Vladimir Coufal / Jarrod Bowen</t>
  </si>
  <si>
    <t>Vladimir Coufal / Mohammed Kudus / Tomas Soucek</t>
  </si>
  <si>
    <t>Kaelan Casey</t>
  </si>
  <si>
    <t>WHU606 HAMMER OF THE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</si>
</sst>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0.0%"/>
  </numFmts>
  <fonts count="9" x14ac:knownFonts="1">
    <font>
      <sz val="8"/>
      <color theme="1"/>
      <name val="Lexend"/>
      <family val="2"/>
    </font>
    <font>
      <b/>
      <sz val="8"/>
      <color theme="1"/>
      <name val="Lexend"/>
    </font>
    <font>
      <sz val="8"/>
      <color theme="0"/>
      <name val="Lexend"/>
      <family val="2"/>
    </font>
    <font>
      <b/>
      <sz val="8"/>
      <color theme="0"/>
      <name val="Lexend"/>
    </font>
    <font>
      <sz val="8"/>
      <color theme="1"/>
      <name val="Lexend"/>
    </font>
    <font>
      <b/>
      <sz val="20"/>
      <color theme="0"/>
      <name val="Lexend"/>
    </font>
    <font>
      <sz val="8"/>
      <color theme="1"/>
      <name val="Lexend"/>
      <family val="2"/>
    </font>
    <font>
      <b/>
      <sz val="8"/>
      <color rgb="FF2DAFE5"/>
      <name val="Lexend"/>
    </font>
    <font>
      <b/>
      <sz val="16"/>
      <color theme="0"/>
      <name val="Lexend"/>
    </font>
  </fonts>
  <fills count="14">
    <fill>
      <patternFill patternType="none"/>
    </fill>
    <fill>
      <patternFill patternType="gray125"/>
    </fill>
    <fill>
      <patternFill patternType="solid">
        <fgColor rgb="FFFF69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3D195B"/>
        <bgColor indexed="64"/>
      </patternFill>
    </fill>
    <fill>
      <patternFill patternType="solid">
        <fgColor rgb="FFE9DBF5"/>
        <bgColor indexed="64"/>
      </patternFill>
    </fill>
    <fill>
      <patternFill patternType="solid">
        <fgColor rgb="FF7C2C3B"/>
        <bgColor indexed="64"/>
      </patternFill>
    </fill>
    <fill>
      <patternFill patternType="solid">
        <fgColor rgb="FF2DAFE5"/>
        <bgColor indexed="64"/>
      </patternFill>
    </fill>
    <fill>
      <patternFill patternType="solid">
        <fgColor rgb="FFE1F4FB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medium">
        <color theme="1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9847407452621"/>
      </left>
      <right/>
      <top style="thin">
        <color theme="0" tint="-0.14996795556505021"/>
      </top>
      <bottom style="thin">
        <color theme="0" tint="-0.14999847407452621"/>
      </bottom>
      <diagonal/>
    </border>
    <border>
      <left/>
      <right/>
      <top style="thin">
        <color theme="0" tint="-0.149967955565050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67955565050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theme="1"/>
      </bottom>
      <diagonal/>
    </border>
    <border>
      <left style="thin">
        <color theme="0" tint="-0.14999847407452621"/>
      </left>
      <right style="medium">
        <color theme="1"/>
      </right>
      <top/>
      <bottom/>
      <diagonal/>
    </border>
    <border>
      <left style="thin">
        <color theme="0" tint="-0.14999847407452621"/>
      </left>
      <right style="medium">
        <color theme="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medium">
        <color theme="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medium">
        <color theme="1"/>
      </bottom>
      <diagonal/>
    </border>
    <border>
      <left style="thin">
        <color theme="0" tint="-0.14999847407452621"/>
      </left>
      <right/>
      <top/>
      <bottom style="medium">
        <color theme="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/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07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1" xfId="0" applyBorder="1"/>
    <xf numFmtId="14" fontId="0" fillId="0" borderId="2" xfId="0" applyNumberFormat="1" applyBorder="1"/>
    <xf numFmtId="14" fontId="0" fillId="0" borderId="1" xfId="0" applyNumberFormat="1" applyBorder="1"/>
    <xf numFmtId="0" fontId="3" fillId="5" borderId="4" xfId="0" applyFont="1" applyFill="1" applyBorder="1"/>
    <xf numFmtId="0" fontId="3" fillId="3" borderId="4" xfId="0" applyFont="1" applyFill="1" applyBorder="1"/>
    <xf numFmtId="0" fontId="3" fillId="4" borderId="4" xfId="0" applyFont="1" applyFill="1" applyBorder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/>
    <xf numFmtId="0" fontId="3" fillId="7" borderId="10" xfId="0" applyFont="1" applyFill="1" applyBorder="1" applyAlignment="1">
      <alignment horizontal="right"/>
    </xf>
    <xf numFmtId="0" fontId="3" fillId="7" borderId="10" xfId="0" applyFont="1" applyFill="1" applyBorder="1"/>
    <xf numFmtId="0" fontId="3" fillId="7" borderId="10" xfId="0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0" fillId="0" borderId="11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1" applyNumberFormat="1" applyFont="1" applyAlignment="1">
      <alignment horizontal="center"/>
    </xf>
    <xf numFmtId="0" fontId="0" fillId="0" borderId="3" xfId="0" applyBorder="1" applyAlignment="1">
      <alignment horizontal="center"/>
    </xf>
    <xf numFmtId="1" fontId="0" fillId="0" borderId="3" xfId="1" applyNumberFormat="1" applyFont="1" applyBorder="1" applyAlignment="1">
      <alignment horizontal="center"/>
    </xf>
    <xf numFmtId="0" fontId="0" fillId="0" borderId="3" xfId="0" applyBorder="1"/>
    <xf numFmtId="0" fontId="0" fillId="0" borderId="12" xfId="0" applyBorder="1" applyAlignment="1">
      <alignment horizontal="center"/>
    </xf>
    <xf numFmtId="1" fontId="0" fillId="0" borderId="12" xfId="1" applyNumberFormat="1" applyFont="1" applyBorder="1" applyAlignment="1">
      <alignment horizontal="center"/>
    </xf>
    <xf numFmtId="0" fontId="0" fillId="0" borderId="12" xfId="0" applyBorder="1"/>
    <xf numFmtId="0" fontId="4" fillId="0" borderId="0" xfId="0" applyFont="1" applyAlignment="1">
      <alignment horizontal="center"/>
    </xf>
    <xf numFmtId="0" fontId="2" fillId="4" borderId="3" xfId="1" applyNumberFormat="1" applyFont="1" applyFill="1" applyBorder="1" applyAlignment="1">
      <alignment horizontal="center"/>
    </xf>
    <xf numFmtId="0" fontId="2" fillId="2" borderId="12" xfId="1" applyNumberFormat="1" applyFont="1" applyFill="1" applyBorder="1" applyAlignment="1">
      <alignment horizontal="center"/>
    </xf>
    <xf numFmtId="0" fontId="3" fillId="7" borderId="13" xfId="0" applyFont="1" applyFill="1" applyBorder="1" applyAlignment="1">
      <alignment horizontal="center"/>
    </xf>
    <xf numFmtId="0" fontId="3" fillId="7" borderId="13" xfId="1" applyNumberFormat="1" applyFont="1" applyFill="1" applyBorder="1" applyAlignment="1">
      <alignment horizontal="center"/>
    </xf>
    <xf numFmtId="0" fontId="0" fillId="11" borderId="1" xfId="0" applyFill="1" applyBorder="1"/>
    <xf numFmtId="0" fontId="1" fillId="9" borderId="1" xfId="0" applyFont="1" applyFill="1" applyBorder="1" applyAlignment="1">
      <alignment horizontal="center"/>
    </xf>
    <xf numFmtId="0" fontId="2" fillId="3" borderId="3" xfId="1" applyNumberFormat="1" applyFont="1" applyFill="1" applyBorder="1" applyAlignment="1">
      <alignment horizontal="center"/>
    </xf>
    <xf numFmtId="0" fontId="1" fillId="10" borderId="6" xfId="0" applyFont="1" applyFill="1" applyBorder="1" applyAlignment="1">
      <alignment horizontal="right"/>
    </xf>
    <xf numFmtId="0" fontId="3" fillId="7" borderId="14" xfId="0" applyFont="1" applyFill="1" applyBorder="1"/>
    <xf numFmtId="1" fontId="3" fillId="7" borderId="14" xfId="1" applyNumberFormat="1" applyFont="1" applyFill="1" applyBorder="1" applyAlignment="1">
      <alignment horizontal="center"/>
    </xf>
    <xf numFmtId="0" fontId="3" fillId="7" borderId="14" xfId="0" applyFont="1" applyFill="1" applyBorder="1" applyAlignment="1">
      <alignment horizontal="center"/>
    </xf>
    <xf numFmtId="0" fontId="3" fillId="8" borderId="9" xfId="0" applyFont="1" applyFill="1" applyBorder="1"/>
    <xf numFmtId="165" fontId="3" fillId="8" borderId="9" xfId="1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166" fontId="0" fillId="0" borderId="2" xfId="2" applyNumberFormat="1" applyFont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4" fillId="13" borderId="6" xfId="0" applyFont="1" applyFill="1" applyBorder="1" applyAlignment="1">
      <alignment horizontal="right"/>
    </xf>
    <xf numFmtId="0" fontId="4" fillId="12" borderId="6" xfId="0" applyFont="1" applyFill="1" applyBorder="1" applyAlignment="1">
      <alignment horizontal="right"/>
    </xf>
    <xf numFmtId="166" fontId="0" fillId="0" borderId="11" xfId="0" applyNumberFormat="1" applyBorder="1" applyAlignment="1">
      <alignment horizontal="right"/>
    </xf>
    <xf numFmtId="165" fontId="7" fillId="0" borderId="9" xfId="1" applyNumberFormat="1" applyFont="1" applyFill="1" applyBorder="1" applyAlignment="1">
      <alignment horizontal="center"/>
    </xf>
    <xf numFmtId="0" fontId="0" fillId="6" borderId="12" xfId="0" applyFill="1" applyBorder="1"/>
    <xf numFmtId="0" fontId="0" fillId="6" borderId="12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6" borderId="3" xfId="0" applyFill="1" applyBorder="1"/>
    <xf numFmtId="164" fontId="0" fillId="9" borderId="3" xfId="3" applyNumberFormat="1" applyFont="1" applyFill="1" applyBorder="1" applyAlignment="1">
      <alignment horizontal="right"/>
    </xf>
    <xf numFmtId="164" fontId="0" fillId="9" borderId="12" xfId="3" applyNumberFormat="1" applyFont="1" applyFill="1" applyBorder="1" applyAlignment="1">
      <alignment horizontal="right"/>
    </xf>
    <xf numFmtId="49" fontId="3" fillId="5" borderId="20" xfId="0" applyNumberFormat="1" applyFont="1" applyFill="1" applyBorder="1" applyAlignment="1">
      <alignment horizontal="center"/>
    </xf>
    <xf numFmtId="164" fontId="3" fillId="8" borderId="20" xfId="3" applyNumberFormat="1" applyFont="1" applyFill="1" applyBorder="1" applyAlignment="1">
      <alignment horizontal="right"/>
    </xf>
    <xf numFmtId="16" fontId="3" fillId="5" borderId="3" xfId="0" applyNumberFormat="1" applyFont="1" applyFill="1" applyBorder="1" applyAlignment="1">
      <alignment horizontal="center"/>
    </xf>
    <xf numFmtId="164" fontId="3" fillId="8" borderId="3" xfId="3" applyNumberFormat="1" applyFont="1" applyFill="1" applyBorder="1" applyAlignment="1">
      <alignment horizontal="right"/>
    </xf>
    <xf numFmtId="0" fontId="3" fillId="5" borderId="3" xfId="0" applyFont="1" applyFill="1" applyBorder="1" applyAlignment="1">
      <alignment horizontal="center"/>
    </xf>
    <xf numFmtId="0" fontId="3" fillId="2" borderId="4" xfId="0" applyFont="1" applyFill="1" applyBorder="1"/>
    <xf numFmtId="0" fontId="1" fillId="9" borderId="2" xfId="0" applyNumberFormat="1" applyFont="1" applyFill="1" applyBorder="1" applyAlignment="1">
      <alignment horizontal="center"/>
    </xf>
    <xf numFmtId="0" fontId="2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9" fontId="0" fillId="0" borderId="0" xfId="0" applyNumberFormat="1"/>
    <xf numFmtId="0" fontId="0" fillId="0" borderId="6" xfId="0" applyBorder="1" applyAlignment="1">
      <alignment horizontal="center"/>
    </xf>
    <xf numFmtId="0" fontId="0" fillId="0" borderId="23" xfId="0" applyBorder="1"/>
    <xf numFmtId="0" fontId="0" fillId="0" borderId="4" xfId="0" applyBorder="1"/>
    <xf numFmtId="0" fontId="3" fillId="7" borderId="24" xfId="0" applyFont="1" applyFill="1" applyBorder="1" applyAlignment="1">
      <alignment horizontal="right"/>
    </xf>
    <xf numFmtId="0" fontId="3" fillId="7" borderId="25" xfId="0" applyFont="1" applyFill="1" applyBorder="1"/>
    <xf numFmtId="0" fontId="3" fillId="7" borderId="25" xfId="0" applyFont="1" applyFill="1" applyBorder="1" applyAlignment="1">
      <alignment horizontal="center"/>
    </xf>
    <xf numFmtId="0" fontId="3" fillId="7" borderId="26" xfId="0" applyFont="1" applyFill="1" applyBorder="1" applyAlignment="1">
      <alignment horizontal="center"/>
    </xf>
    <xf numFmtId="0" fontId="0" fillId="0" borderId="27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14" fontId="0" fillId="0" borderId="5" xfId="0" applyNumberFormat="1" applyBorder="1"/>
    <xf numFmtId="0" fontId="1" fillId="9" borderId="28" xfId="0" applyFont="1" applyFill="1" applyBorder="1" applyAlignment="1">
      <alignment horizontal="center"/>
    </xf>
    <xf numFmtId="0" fontId="0" fillId="0" borderId="28" xfId="0" applyBorder="1" applyAlignment="1">
      <alignment horizontal="center"/>
    </xf>
    <xf numFmtId="166" fontId="0" fillId="0" borderId="28" xfId="2" applyNumberFormat="1" applyFont="1" applyBorder="1" applyAlignment="1">
      <alignment horizontal="center"/>
    </xf>
    <xf numFmtId="0" fontId="0" fillId="0" borderId="29" xfId="0" applyBorder="1" applyAlignment="1">
      <alignment horizontal="center"/>
    </xf>
    <xf numFmtId="164" fontId="8" fillId="8" borderId="3" xfId="3" applyNumberFormat="1" applyFont="1" applyFill="1" applyBorder="1" applyAlignment="1">
      <alignment horizontal="right"/>
    </xf>
    <xf numFmtId="0" fontId="8" fillId="5" borderId="3" xfId="0" applyFont="1" applyFill="1" applyBorder="1" applyAlignment="1">
      <alignment horizontal="center"/>
    </xf>
    <xf numFmtId="49" fontId="3" fillId="5" borderId="20" xfId="0" quotePrefix="1" applyNumberFormat="1" applyFon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7" borderId="9" xfId="0" applyFont="1" applyFill="1" applyBorder="1" applyAlignment="1">
      <alignment horizontal="center"/>
    </xf>
    <xf numFmtId="0" fontId="3" fillId="7" borderId="11" xfId="0" applyFont="1" applyFill="1" applyBorder="1" applyAlignment="1">
      <alignment horizontal="center"/>
    </xf>
    <xf numFmtId="0" fontId="1" fillId="0" borderId="9" xfId="0" applyFont="1" applyBorder="1" applyAlignment="1">
      <alignment horizontal="right"/>
    </xf>
    <xf numFmtId="0" fontId="0" fillId="0" borderId="9" xfId="0" applyBorder="1" applyAlignment="1">
      <alignment horizontal="left"/>
    </xf>
    <xf numFmtId="0" fontId="4" fillId="0" borderId="9" xfId="0" applyFont="1" applyBorder="1" applyAlignment="1">
      <alignment horizontal="left"/>
    </xf>
    <xf numFmtId="0" fontId="3" fillId="7" borderId="7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4" fillId="12" borderId="18" xfId="0" applyFont="1" applyFill="1" applyBorder="1"/>
    <xf numFmtId="0" fontId="4" fillId="12" borderId="19" xfId="0" applyFont="1" applyFill="1" applyBorder="1"/>
    <xf numFmtId="0" fontId="4" fillId="12" borderId="4" xfId="0" applyFont="1" applyFill="1" applyBorder="1"/>
    <xf numFmtId="0" fontId="4" fillId="13" borderId="18" xfId="0" applyFont="1" applyFill="1" applyBorder="1"/>
    <xf numFmtId="0" fontId="4" fillId="13" borderId="19" xfId="0" applyFont="1" applyFill="1" applyBorder="1"/>
    <xf numFmtId="0" fontId="4" fillId="13" borderId="4" xfId="0" applyFont="1" applyFill="1" applyBorder="1"/>
    <xf numFmtId="0" fontId="1" fillId="10" borderId="15" xfId="0" applyFont="1" applyFill="1" applyBorder="1"/>
    <xf numFmtId="0" fontId="1" fillId="10" borderId="16" xfId="0" applyFont="1" applyFill="1" applyBorder="1"/>
    <xf numFmtId="0" fontId="1" fillId="10" borderId="17" xfId="0" applyFont="1" applyFill="1" applyBorder="1"/>
    <xf numFmtId="0" fontId="1" fillId="12" borderId="1" xfId="0" applyFont="1" applyFill="1" applyBorder="1" applyAlignment="1">
      <alignment horizontal="right"/>
    </xf>
    <xf numFmtId="0" fontId="1" fillId="13" borderId="1" xfId="0" applyFont="1" applyFill="1" applyBorder="1" applyAlignment="1">
      <alignment horizontal="right"/>
    </xf>
    <xf numFmtId="0" fontId="1" fillId="10" borderId="2" xfId="0" applyFont="1" applyFill="1" applyBorder="1" applyAlignment="1">
      <alignment horizontal="right"/>
    </xf>
    <xf numFmtId="0" fontId="5" fillId="8" borderId="22" xfId="0" applyFont="1" applyFill="1" applyBorder="1" applyAlignment="1">
      <alignment horizontal="center" vertical="center" textRotation="90" wrapText="1"/>
    </xf>
    <xf numFmtId="0" fontId="5" fillId="8" borderId="21" xfId="0" applyFont="1" applyFill="1" applyBorder="1" applyAlignment="1">
      <alignment horizontal="center" vertical="center" textRotation="90" wrapText="1"/>
    </xf>
  </cellXfs>
  <cellStyles count="4">
    <cellStyle name="Comma" xfId="1" builtinId="3"/>
    <cellStyle name="Comma 2" xfId="3" xr:uid="{9D7746CA-96E0-4E04-B1DA-95420D3FDFF9}"/>
    <cellStyle name="Normal" xfId="0" builtinId="0"/>
    <cellStyle name="Percent" xfId="2" builtinId="5"/>
  </cellStyles>
  <dxfs count="37">
    <dxf>
      <font>
        <color rgb="FF2DAFE5"/>
      </font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E1F4FB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ont>
        <color theme="0" tint="-0.14996795556505021"/>
      </font>
    </dxf>
    <dxf>
      <font>
        <color theme="1"/>
      </font>
      <fill>
        <patternFill>
          <bgColor rgb="FFFFB7B7"/>
        </patternFill>
      </fill>
    </dxf>
    <dxf>
      <font>
        <color theme="1"/>
      </font>
      <fill>
        <patternFill>
          <bgColor rgb="FF9FFFCA"/>
        </patternFill>
      </fill>
    </dxf>
    <dxf>
      <font>
        <color theme="1"/>
      </font>
      <fill>
        <patternFill>
          <bgColor rgb="FFFFDFC9"/>
        </patternFill>
      </fill>
    </dxf>
    <dxf>
      <font>
        <color theme="1"/>
      </font>
      <fill>
        <patternFill>
          <bgColor rgb="FFE9DBF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FF6900"/>
        </patternFill>
      </fill>
    </dxf>
    <dxf>
      <font>
        <color theme="0"/>
      </font>
      <fill>
        <patternFill>
          <bgColor rgb="FF3D195B"/>
        </patternFill>
      </fill>
    </dxf>
    <dxf>
      <alignment horizontal="center" vertical="bottom" textRotation="0" wrapText="0" indent="0" justifyLastLine="0" shrinkToFit="0" readingOrder="0"/>
      <border diagonalUp="0" diagonalDown="0">
        <left style="thin">
          <color theme="0" tint="-0.14999847407452621"/>
        </left>
        <right/>
        <top/>
        <bottom style="thin">
          <color theme="0" tint="-0.14999847407452621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theme="0" tint="-0.14999847407452621"/>
        </left>
        <right style="thin">
          <color theme="0" tint="-0.14999847407452621"/>
        </right>
        <top/>
        <bottom style="thin">
          <color theme="0" tint="-0.149998474074526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Lexend"/>
        <family val="2"/>
        <scheme val="none"/>
      </font>
      <numFmt numFmtId="166" formatCode="0.0%"/>
      <alignment horizontal="center" vertical="bottom" textRotation="0" wrapText="0" indent="0" justifyLastLine="0" shrinkToFit="0" readingOrder="0"/>
      <border diagonalUp="0" diagonalDown="0">
        <left style="thin">
          <color theme="0" tint="-0.14999847407452621"/>
        </left>
        <right style="thin">
          <color theme="0" tint="-0.14999847407452621"/>
        </right>
        <top/>
        <bottom style="thin">
          <color theme="0" tint="-0.14999847407452621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theme="0" tint="-0.14999847407452621"/>
        </left>
        <right style="thin">
          <color theme="0" tint="-0.14999847407452621"/>
        </right>
        <top/>
        <bottom style="thin">
          <color theme="0" tint="-0.14999847407452621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theme="0" tint="-0.14999847407452621"/>
        </left>
        <right style="thin">
          <color theme="0" tint="-0.14999847407452621"/>
        </right>
        <top/>
        <bottom style="thin">
          <color theme="0" tint="-0.1499984740745262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Lexend"/>
        <scheme val="none"/>
      </font>
      <fill>
        <patternFill patternType="solid">
          <fgColor indexed="64"/>
          <bgColor rgb="FFE1F4FB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9847407452621"/>
        </left>
        <right style="thin">
          <color theme="0" tint="-0.14999847407452621"/>
        </right>
        <top/>
        <bottom style="thin">
          <color theme="0" tint="-0.1499984740745262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Lexend"/>
        <scheme val="none"/>
      </font>
      <fill>
        <patternFill patternType="solid">
          <fgColor indexed="64"/>
          <bgColor rgb="FFE1F4FB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9847407452621"/>
        </left>
        <right style="thin">
          <color theme="0" tint="-0.14999847407452621"/>
        </right>
        <top/>
        <bottom style="thin">
          <color theme="0" tint="-0.14999847407452621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/>
        <horizontal/>
      </border>
    </dxf>
    <dxf>
      <numFmt numFmtId="19" formatCode="dd/mm/yyyy"/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/>
        <horizontal/>
      </border>
    </dxf>
    <dxf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/>
        <horizontal/>
      </border>
    </dxf>
    <dxf>
      <border diagonalUp="0" diagonalDown="0">
        <left/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/>
        <horizontal/>
      </border>
    </dxf>
    <dxf>
      <border outline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</border>
    </dxf>
    <dxf>
      <alignment horizontal="center" vertical="bottom" textRotation="0" wrapText="0" indent="0" justifyLastLine="0" shrinkToFit="0" readingOrder="0"/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Lexend"/>
        <scheme val="none"/>
      </font>
      <fill>
        <patternFill patternType="solid">
          <fgColor indexed="64"/>
          <bgColor rgb="FF7C2C3B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14999847407452621"/>
        </left>
        <right style="thin">
          <color theme="0" tint="-0.14999847407452621"/>
        </right>
        <top/>
        <bottom/>
      </border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ont>
        <b/>
        <i val="0"/>
      </font>
      <fill>
        <patternFill>
          <bgColor theme="7"/>
        </patternFill>
      </fill>
    </dxf>
    <dxf>
      <font>
        <color theme="0" tint="-0.14996795556505021"/>
      </font>
    </dxf>
    <dxf>
      <numFmt numFmtId="13" formatCode="0%"/>
    </dxf>
    <dxf>
      <numFmt numFmtId="13" formatCode="0%"/>
    </dxf>
  </dxfs>
  <tableStyles count="0" defaultTableStyle="TableStyleMedium2" defaultPivotStyle="PivotStyleLight16"/>
  <colors>
    <mruColors>
      <color rgb="FFE1F4FB"/>
      <color rgb="FF7C2C3B"/>
      <color rgb="FF2DAFE5"/>
      <color rgb="FF3D195B"/>
      <color rgb="FFFFFFFF"/>
      <color rgb="FFFF6900"/>
      <color rgb="FFE8BEC6"/>
      <color rgb="FFFFB7B7"/>
      <color rgb="FF9FFFCA"/>
      <color rgb="FFFFDF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powerPivotData" Target="model/item.data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[HOTY_2023-24.xlsx]Pivots!PivotTable7</c:name>
    <c:fmtId val="3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Lexend" pitchFamily="2" charset="0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E1F4FB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non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Lexend" pitchFamily="2" charset="0"/>
                  <a:ea typeface="+mn-ea"/>
                  <a:cs typeface="+mn-cs"/>
                </a:defRPr>
              </a:pPr>
              <a:endParaRPr lang="en-US"/>
            </a:p>
          </c:txPr>
          <c:dLblPos val="inBase"/>
          <c:showLegendKey val="0"/>
          <c:showVal val="1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</c:ext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Pivots!$E$3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E1F4F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non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exend" pitchFamily="2" charset="0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Pivots!$D$4:$D$32</c:f>
              <c:strCache>
                <c:ptCount val="28"/>
                <c:pt idx="0">
                  <c:v>Mohammed Kudus</c:v>
                </c:pt>
                <c:pt idx="1">
                  <c:v>Jarrod Bowen</c:v>
                </c:pt>
                <c:pt idx="2">
                  <c:v>Alphonse Areola</c:v>
                </c:pt>
                <c:pt idx="3">
                  <c:v>Lucas Paqueta</c:v>
                </c:pt>
                <c:pt idx="4">
                  <c:v>Edson Alvarez</c:v>
                </c:pt>
                <c:pt idx="5">
                  <c:v>Vladimir Coufal</c:v>
                </c:pt>
                <c:pt idx="6">
                  <c:v>James Ward-Prowse</c:v>
                </c:pt>
                <c:pt idx="7">
                  <c:v>Emerson Palmieri</c:v>
                </c:pt>
                <c:pt idx="8">
                  <c:v>Michail Antonio</c:v>
                </c:pt>
                <c:pt idx="9">
                  <c:v>Lukasz Fabianski</c:v>
                </c:pt>
                <c:pt idx="10">
                  <c:v>Kurt Zouma</c:v>
                </c:pt>
                <c:pt idx="11">
                  <c:v>Tomas Soucek</c:v>
                </c:pt>
                <c:pt idx="12">
                  <c:v>Danny Ings</c:v>
                </c:pt>
                <c:pt idx="13">
                  <c:v>Konstantinos Mavropanos</c:v>
                </c:pt>
                <c:pt idx="14">
                  <c:v>Ben Johnson</c:v>
                </c:pt>
                <c:pt idx="15">
                  <c:v>Angelo Ogbonna</c:v>
                </c:pt>
                <c:pt idx="16">
                  <c:v>Nayef Aguerd</c:v>
                </c:pt>
                <c:pt idx="17">
                  <c:v>Maxwel Cornet</c:v>
                </c:pt>
                <c:pt idx="18">
                  <c:v>George Earthy</c:v>
                </c:pt>
                <c:pt idx="19">
                  <c:v>Callum Marshall</c:v>
                </c:pt>
                <c:pt idx="20">
                  <c:v>Aaron Cresswell</c:v>
                </c:pt>
                <c:pt idx="21">
                  <c:v>Said Benrahma</c:v>
                </c:pt>
                <c:pt idx="22">
                  <c:v>Kalvin Phillips</c:v>
                </c:pt>
                <c:pt idx="23">
                  <c:v>Thilo Kehrer</c:v>
                </c:pt>
                <c:pt idx="24">
                  <c:v>Divin Mubama</c:v>
                </c:pt>
                <c:pt idx="25">
                  <c:v>Joseph Anang</c:v>
                </c:pt>
                <c:pt idx="26">
                  <c:v>Pablo Fornals</c:v>
                </c:pt>
                <c:pt idx="27">
                  <c:v>Kaelan Casey</c:v>
                </c:pt>
              </c:strCache>
            </c:strRef>
          </c:cat>
          <c:val>
            <c:numRef>
              <c:f>Pivots!$E$4:$E$32</c:f>
              <c:numCache>
                <c:formatCode>General</c:formatCode>
                <c:ptCount val="28"/>
                <c:pt idx="0">
                  <c:v>121</c:v>
                </c:pt>
                <c:pt idx="1">
                  <c:v>117</c:v>
                </c:pt>
                <c:pt idx="2">
                  <c:v>101</c:v>
                </c:pt>
                <c:pt idx="3">
                  <c:v>82</c:v>
                </c:pt>
                <c:pt idx="4">
                  <c:v>70</c:v>
                </c:pt>
                <c:pt idx="5">
                  <c:v>52</c:v>
                </c:pt>
                <c:pt idx="6">
                  <c:v>52</c:v>
                </c:pt>
                <c:pt idx="7">
                  <c:v>50</c:v>
                </c:pt>
                <c:pt idx="8">
                  <c:v>32</c:v>
                </c:pt>
                <c:pt idx="9">
                  <c:v>29</c:v>
                </c:pt>
                <c:pt idx="10">
                  <c:v>29</c:v>
                </c:pt>
                <c:pt idx="11">
                  <c:v>28</c:v>
                </c:pt>
                <c:pt idx="12">
                  <c:v>25</c:v>
                </c:pt>
                <c:pt idx="13">
                  <c:v>14</c:v>
                </c:pt>
                <c:pt idx="14">
                  <c:v>12</c:v>
                </c:pt>
                <c:pt idx="15">
                  <c:v>10</c:v>
                </c:pt>
                <c:pt idx="16">
                  <c:v>8</c:v>
                </c:pt>
                <c:pt idx="17">
                  <c:v>5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D9-4023-9DC8-175BEF3267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708930671"/>
        <c:axId val="2009606639"/>
      </c:barChart>
      <c:catAx>
        <c:axId val="708930671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09606639"/>
        <c:crosses val="autoZero"/>
        <c:auto val="1"/>
        <c:lblAlgn val="ctr"/>
        <c:lblOffset val="100"/>
        <c:noMultiLvlLbl val="0"/>
      </c:catAx>
      <c:valAx>
        <c:axId val="20096066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089306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Lexend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Lexend" pitchFamily="2" charset="0"/>
                <a:ea typeface="+mn-ea"/>
                <a:cs typeface="+mn-cs"/>
              </a:defRPr>
            </a:pPr>
            <a:r>
              <a:rPr lang="en-GB" sz="960" b="1"/>
              <a:t>Nominations</a:t>
            </a:r>
            <a:r>
              <a:rPr lang="en-GB" sz="960" b="1" baseline="0"/>
              <a:t> by Player by Match</a:t>
            </a:r>
            <a:endParaRPr lang="en-GB" sz="96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Lexend" pitchFamily="2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'Match Grid'!$C$12</c:f>
              <c:strCache>
                <c:ptCount val="1"/>
                <c:pt idx="0">
                  <c:v>Lukasz Fabianski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'Match Grid'!$F$3:$BF$3</c:f>
              <c:strCache>
                <c:ptCount val="53"/>
                <c:pt idx="0">
                  <c:v>Bournemouth</c:v>
                </c:pt>
                <c:pt idx="1">
                  <c:v>Chelsea</c:v>
                </c:pt>
                <c:pt idx="2">
                  <c:v>Brighton</c:v>
                </c:pt>
                <c:pt idx="3">
                  <c:v>Luton</c:v>
                </c:pt>
                <c:pt idx="4">
                  <c:v>Man City</c:v>
                </c:pt>
                <c:pt idx="5">
                  <c:v>TSC</c:v>
                </c:pt>
                <c:pt idx="6">
                  <c:v>Liverpool</c:v>
                </c:pt>
                <c:pt idx="7">
                  <c:v>Lincoln</c:v>
                </c:pt>
                <c:pt idx="8">
                  <c:v>Sheff Utd</c:v>
                </c:pt>
                <c:pt idx="9">
                  <c:v>Freiburg</c:v>
                </c:pt>
                <c:pt idx="10">
                  <c:v>Newcastle</c:v>
                </c:pt>
                <c:pt idx="11">
                  <c:v>Villa</c:v>
                </c:pt>
                <c:pt idx="12">
                  <c:v>Olympiakos</c:v>
                </c:pt>
                <c:pt idx="13">
                  <c:v>Everton</c:v>
                </c:pt>
                <c:pt idx="14">
                  <c:v>Arsenal</c:v>
                </c:pt>
                <c:pt idx="15">
                  <c:v>Brentford</c:v>
                </c:pt>
                <c:pt idx="16">
                  <c:v>Olympiakos</c:v>
                </c:pt>
                <c:pt idx="17">
                  <c:v>Forest</c:v>
                </c:pt>
                <c:pt idx="18">
                  <c:v>Burnley</c:v>
                </c:pt>
                <c:pt idx="19">
                  <c:v>TSC</c:v>
                </c:pt>
                <c:pt idx="20">
                  <c:v>Palace</c:v>
                </c:pt>
                <c:pt idx="21">
                  <c:v>Spurs</c:v>
                </c:pt>
                <c:pt idx="22">
                  <c:v>Fulham</c:v>
                </c:pt>
                <c:pt idx="23">
                  <c:v>Freiburg</c:v>
                </c:pt>
                <c:pt idx="24">
                  <c:v>Wolves</c:v>
                </c:pt>
                <c:pt idx="25">
                  <c:v>Liverpool</c:v>
                </c:pt>
                <c:pt idx="26">
                  <c:v>Man Utd</c:v>
                </c:pt>
                <c:pt idx="27">
                  <c:v>Arsenal</c:v>
                </c:pt>
                <c:pt idx="28">
                  <c:v>Brighton</c:v>
                </c:pt>
                <c:pt idx="29">
                  <c:v>Bristol City</c:v>
                </c:pt>
                <c:pt idx="30">
                  <c:v>Bristol City</c:v>
                </c:pt>
                <c:pt idx="31">
                  <c:v>Sheff Utd</c:v>
                </c:pt>
                <c:pt idx="32">
                  <c:v>Bournemouth</c:v>
                </c:pt>
                <c:pt idx="33">
                  <c:v>Man Utd</c:v>
                </c:pt>
                <c:pt idx="34">
                  <c:v>Arsenal</c:v>
                </c:pt>
                <c:pt idx="35">
                  <c:v>Forest</c:v>
                </c:pt>
                <c:pt idx="36">
                  <c:v>Brentford</c:v>
                </c:pt>
                <c:pt idx="37">
                  <c:v>Everton</c:v>
                </c:pt>
                <c:pt idx="38">
                  <c:v>Freiburg</c:v>
                </c:pt>
                <c:pt idx="39">
                  <c:v>Burnley</c:v>
                </c:pt>
                <c:pt idx="40">
                  <c:v>Freiburg</c:v>
                </c:pt>
                <c:pt idx="41">
                  <c:v>Villa</c:v>
                </c:pt>
                <c:pt idx="42">
                  <c:v>Newcastle</c:v>
                </c:pt>
                <c:pt idx="43">
                  <c:v>Spurs</c:v>
                </c:pt>
                <c:pt idx="44">
                  <c:v>Wolves</c:v>
                </c:pt>
                <c:pt idx="45">
                  <c:v>Leverkusen</c:v>
                </c:pt>
                <c:pt idx="46">
                  <c:v>Fulham</c:v>
                </c:pt>
                <c:pt idx="47">
                  <c:v>Leverkusen</c:v>
                </c:pt>
                <c:pt idx="48">
                  <c:v>Palace</c:v>
                </c:pt>
                <c:pt idx="49">
                  <c:v>Liverpool</c:v>
                </c:pt>
                <c:pt idx="50">
                  <c:v>Chelsea</c:v>
                </c:pt>
                <c:pt idx="51">
                  <c:v>Luton</c:v>
                </c:pt>
                <c:pt idx="52">
                  <c:v>Man City</c:v>
                </c:pt>
              </c:strCache>
            </c:strRef>
          </c:cat>
          <c:val>
            <c:numRef>
              <c:f>'Match Grid'!$F$12:$BF$12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5">
                  <c:v>15</c:v>
                </c:pt>
                <c:pt idx="4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DD-4330-AD52-C19C4BA366E0}"/>
            </c:ext>
          </c:extLst>
        </c:ser>
        <c:ser>
          <c:idx val="1"/>
          <c:order val="1"/>
          <c:tx>
            <c:strRef>
              <c:f>'Match Grid'!$C$13</c:f>
              <c:strCache>
                <c:ptCount val="1"/>
                <c:pt idx="0">
                  <c:v>Ben Johnson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'Match Grid'!$F$3:$BF$3</c:f>
              <c:strCache>
                <c:ptCount val="53"/>
                <c:pt idx="0">
                  <c:v>Bournemouth</c:v>
                </c:pt>
                <c:pt idx="1">
                  <c:v>Chelsea</c:v>
                </c:pt>
                <c:pt idx="2">
                  <c:v>Brighton</c:v>
                </c:pt>
                <c:pt idx="3">
                  <c:v>Luton</c:v>
                </c:pt>
                <c:pt idx="4">
                  <c:v>Man City</c:v>
                </c:pt>
                <c:pt idx="5">
                  <c:v>TSC</c:v>
                </c:pt>
                <c:pt idx="6">
                  <c:v>Liverpool</c:v>
                </c:pt>
                <c:pt idx="7">
                  <c:v>Lincoln</c:v>
                </c:pt>
                <c:pt idx="8">
                  <c:v>Sheff Utd</c:v>
                </c:pt>
                <c:pt idx="9">
                  <c:v>Freiburg</c:v>
                </c:pt>
                <c:pt idx="10">
                  <c:v>Newcastle</c:v>
                </c:pt>
                <c:pt idx="11">
                  <c:v>Villa</c:v>
                </c:pt>
                <c:pt idx="12">
                  <c:v>Olympiakos</c:v>
                </c:pt>
                <c:pt idx="13">
                  <c:v>Everton</c:v>
                </c:pt>
                <c:pt idx="14">
                  <c:v>Arsenal</c:v>
                </c:pt>
                <c:pt idx="15">
                  <c:v>Brentford</c:v>
                </c:pt>
                <c:pt idx="16">
                  <c:v>Olympiakos</c:v>
                </c:pt>
                <c:pt idx="17">
                  <c:v>Forest</c:v>
                </c:pt>
                <c:pt idx="18">
                  <c:v>Burnley</c:v>
                </c:pt>
                <c:pt idx="19">
                  <c:v>TSC</c:v>
                </c:pt>
                <c:pt idx="20">
                  <c:v>Palace</c:v>
                </c:pt>
                <c:pt idx="21">
                  <c:v>Spurs</c:v>
                </c:pt>
                <c:pt idx="22">
                  <c:v>Fulham</c:v>
                </c:pt>
                <c:pt idx="23">
                  <c:v>Freiburg</c:v>
                </c:pt>
                <c:pt idx="24">
                  <c:v>Wolves</c:v>
                </c:pt>
                <c:pt idx="25">
                  <c:v>Liverpool</c:v>
                </c:pt>
                <c:pt idx="26">
                  <c:v>Man Utd</c:v>
                </c:pt>
                <c:pt idx="27">
                  <c:v>Arsenal</c:v>
                </c:pt>
                <c:pt idx="28">
                  <c:v>Brighton</c:v>
                </c:pt>
                <c:pt idx="29">
                  <c:v>Bristol City</c:v>
                </c:pt>
                <c:pt idx="30">
                  <c:v>Bristol City</c:v>
                </c:pt>
                <c:pt idx="31">
                  <c:v>Sheff Utd</c:v>
                </c:pt>
                <c:pt idx="32">
                  <c:v>Bournemouth</c:v>
                </c:pt>
                <c:pt idx="33">
                  <c:v>Man Utd</c:v>
                </c:pt>
                <c:pt idx="34">
                  <c:v>Arsenal</c:v>
                </c:pt>
                <c:pt idx="35">
                  <c:v>Forest</c:v>
                </c:pt>
                <c:pt idx="36">
                  <c:v>Brentford</c:v>
                </c:pt>
                <c:pt idx="37">
                  <c:v>Everton</c:v>
                </c:pt>
                <c:pt idx="38">
                  <c:v>Freiburg</c:v>
                </c:pt>
                <c:pt idx="39">
                  <c:v>Burnley</c:v>
                </c:pt>
                <c:pt idx="40">
                  <c:v>Freiburg</c:v>
                </c:pt>
                <c:pt idx="41">
                  <c:v>Villa</c:v>
                </c:pt>
                <c:pt idx="42">
                  <c:v>Newcastle</c:v>
                </c:pt>
                <c:pt idx="43">
                  <c:v>Spurs</c:v>
                </c:pt>
                <c:pt idx="44">
                  <c:v>Wolves</c:v>
                </c:pt>
                <c:pt idx="45">
                  <c:v>Leverkusen</c:v>
                </c:pt>
                <c:pt idx="46">
                  <c:v>Fulham</c:v>
                </c:pt>
                <c:pt idx="47">
                  <c:v>Leverkusen</c:v>
                </c:pt>
                <c:pt idx="48">
                  <c:v>Palace</c:v>
                </c:pt>
                <c:pt idx="49">
                  <c:v>Liverpool</c:v>
                </c:pt>
                <c:pt idx="50">
                  <c:v>Chelsea</c:v>
                </c:pt>
                <c:pt idx="51">
                  <c:v>Luton</c:v>
                </c:pt>
                <c:pt idx="52">
                  <c:v>Man City</c:v>
                </c:pt>
              </c:strCache>
            </c:strRef>
          </c:cat>
          <c:val>
            <c:numRef>
              <c:f>'Match Grid'!$F$13:$BF$13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1</c:v>
                </c:pt>
                <c:pt idx="32">
                  <c:v>0</c:v>
                </c:pt>
                <c:pt idx="33">
                  <c:v>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4">
                  <c:v>2</c:v>
                </c:pt>
                <c:pt idx="4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DD-4330-AD52-C19C4BA366E0}"/>
            </c:ext>
          </c:extLst>
        </c:ser>
        <c:ser>
          <c:idx val="2"/>
          <c:order val="2"/>
          <c:tx>
            <c:strRef>
              <c:f>'Match Grid'!$C$14</c:f>
              <c:strCache>
                <c:ptCount val="1"/>
                <c:pt idx="0">
                  <c:v>Aaron Cresswell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'Match Grid'!$F$3:$BF$3</c:f>
              <c:strCache>
                <c:ptCount val="53"/>
                <c:pt idx="0">
                  <c:v>Bournemouth</c:v>
                </c:pt>
                <c:pt idx="1">
                  <c:v>Chelsea</c:v>
                </c:pt>
                <c:pt idx="2">
                  <c:v>Brighton</c:v>
                </c:pt>
                <c:pt idx="3">
                  <c:v>Luton</c:v>
                </c:pt>
                <c:pt idx="4">
                  <c:v>Man City</c:v>
                </c:pt>
                <c:pt idx="5">
                  <c:v>TSC</c:v>
                </c:pt>
                <c:pt idx="6">
                  <c:v>Liverpool</c:v>
                </c:pt>
                <c:pt idx="7">
                  <c:v>Lincoln</c:v>
                </c:pt>
                <c:pt idx="8">
                  <c:v>Sheff Utd</c:v>
                </c:pt>
                <c:pt idx="9">
                  <c:v>Freiburg</c:v>
                </c:pt>
                <c:pt idx="10">
                  <c:v>Newcastle</c:v>
                </c:pt>
                <c:pt idx="11">
                  <c:v>Villa</c:v>
                </c:pt>
                <c:pt idx="12">
                  <c:v>Olympiakos</c:v>
                </c:pt>
                <c:pt idx="13">
                  <c:v>Everton</c:v>
                </c:pt>
                <c:pt idx="14">
                  <c:v>Arsenal</c:v>
                </c:pt>
                <c:pt idx="15">
                  <c:v>Brentford</c:v>
                </c:pt>
                <c:pt idx="16">
                  <c:v>Olympiakos</c:v>
                </c:pt>
                <c:pt idx="17">
                  <c:v>Forest</c:v>
                </c:pt>
                <c:pt idx="18">
                  <c:v>Burnley</c:v>
                </c:pt>
                <c:pt idx="19">
                  <c:v>TSC</c:v>
                </c:pt>
                <c:pt idx="20">
                  <c:v>Palace</c:v>
                </c:pt>
                <c:pt idx="21">
                  <c:v>Spurs</c:v>
                </c:pt>
                <c:pt idx="22">
                  <c:v>Fulham</c:v>
                </c:pt>
                <c:pt idx="23">
                  <c:v>Freiburg</c:v>
                </c:pt>
                <c:pt idx="24">
                  <c:v>Wolves</c:v>
                </c:pt>
                <c:pt idx="25">
                  <c:v>Liverpool</c:v>
                </c:pt>
                <c:pt idx="26">
                  <c:v>Man Utd</c:v>
                </c:pt>
                <c:pt idx="27">
                  <c:v>Arsenal</c:v>
                </c:pt>
                <c:pt idx="28">
                  <c:v>Brighton</c:v>
                </c:pt>
                <c:pt idx="29">
                  <c:v>Bristol City</c:v>
                </c:pt>
                <c:pt idx="30">
                  <c:v>Bristol City</c:v>
                </c:pt>
                <c:pt idx="31">
                  <c:v>Sheff Utd</c:v>
                </c:pt>
                <c:pt idx="32">
                  <c:v>Bournemouth</c:v>
                </c:pt>
                <c:pt idx="33">
                  <c:v>Man Utd</c:v>
                </c:pt>
                <c:pt idx="34">
                  <c:v>Arsenal</c:v>
                </c:pt>
                <c:pt idx="35">
                  <c:v>Forest</c:v>
                </c:pt>
                <c:pt idx="36">
                  <c:v>Brentford</c:v>
                </c:pt>
                <c:pt idx="37">
                  <c:v>Everton</c:v>
                </c:pt>
                <c:pt idx="38">
                  <c:v>Freiburg</c:v>
                </c:pt>
                <c:pt idx="39">
                  <c:v>Burnley</c:v>
                </c:pt>
                <c:pt idx="40">
                  <c:v>Freiburg</c:v>
                </c:pt>
                <c:pt idx="41">
                  <c:v>Villa</c:v>
                </c:pt>
                <c:pt idx="42">
                  <c:v>Newcastle</c:v>
                </c:pt>
                <c:pt idx="43">
                  <c:v>Spurs</c:v>
                </c:pt>
                <c:pt idx="44">
                  <c:v>Wolves</c:v>
                </c:pt>
                <c:pt idx="45">
                  <c:v>Leverkusen</c:v>
                </c:pt>
                <c:pt idx="46">
                  <c:v>Fulham</c:v>
                </c:pt>
                <c:pt idx="47">
                  <c:v>Leverkusen</c:v>
                </c:pt>
                <c:pt idx="48">
                  <c:v>Palace</c:v>
                </c:pt>
                <c:pt idx="49">
                  <c:v>Liverpool</c:v>
                </c:pt>
                <c:pt idx="50">
                  <c:v>Chelsea</c:v>
                </c:pt>
                <c:pt idx="51">
                  <c:v>Luton</c:v>
                </c:pt>
                <c:pt idx="52">
                  <c:v>Man City</c:v>
                </c:pt>
              </c:strCache>
            </c:strRef>
          </c:cat>
          <c:val>
            <c:numRef>
              <c:f>'Match Grid'!$F$14:$BF$14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1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DD-4330-AD52-C19C4BA366E0}"/>
            </c:ext>
          </c:extLst>
        </c:ser>
        <c:ser>
          <c:idx val="3"/>
          <c:order val="3"/>
          <c:tx>
            <c:strRef>
              <c:f>'Match Grid'!$C$15</c:f>
              <c:strCache>
                <c:ptCount val="1"/>
                <c:pt idx="0">
                  <c:v>Kurt Zouma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'Match Grid'!$F$3:$BF$3</c:f>
              <c:strCache>
                <c:ptCount val="53"/>
                <c:pt idx="0">
                  <c:v>Bournemouth</c:v>
                </c:pt>
                <c:pt idx="1">
                  <c:v>Chelsea</c:v>
                </c:pt>
                <c:pt idx="2">
                  <c:v>Brighton</c:v>
                </c:pt>
                <c:pt idx="3">
                  <c:v>Luton</c:v>
                </c:pt>
                <c:pt idx="4">
                  <c:v>Man City</c:v>
                </c:pt>
                <c:pt idx="5">
                  <c:v>TSC</c:v>
                </c:pt>
                <c:pt idx="6">
                  <c:v>Liverpool</c:v>
                </c:pt>
                <c:pt idx="7">
                  <c:v>Lincoln</c:v>
                </c:pt>
                <c:pt idx="8">
                  <c:v>Sheff Utd</c:v>
                </c:pt>
                <c:pt idx="9">
                  <c:v>Freiburg</c:v>
                </c:pt>
                <c:pt idx="10">
                  <c:v>Newcastle</c:v>
                </c:pt>
                <c:pt idx="11">
                  <c:v>Villa</c:v>
                </c:pt>
                <c:pt idx="12">
                  <c:v>Olympiakos</c:v>
                </c:pt>
                <c:pt idx="13">
                  <c:v>Everton</c:v>
                </c:pt>
                <c:pt idx="14">
                  <c:v>Arsenal</c:v>
                </c:pt>
                <c:pt idx="15">
                  <c:v>Brentford</c:v>
                </c:pt>
                <c:pt idx="16">
                  <c:v>Olympiakos</c:v>
                </c:pt>
                <c:pt idx="17">
                  <c:v>Forest</c:v>
                </c:pt>
                <c:pt idx="18">
                  <c:v>Burnley</c:v>
                </c:pt>
                <c:pt idx="19">
                  <c:v>TSC</c:v>
                </c:pt>
                <c:pt idx="20">
                  <c:v>Palace</c:v>
                </c:pt>
                <c:pt idx="21">
                  <c:v>Spurs</c:v>
                </c:pt>
                <c:pt idx="22">
                  <c:v>Fulham</c:v>
                </c:pt>
                <c:pt idx="23">
                  <c:v>Freiburg</c:v>
                </c:pt>
                <c:pt idx="24">
                  <c:v>Wolves</c:v>
                </c:pt>
                <c:pt idx="25">
                  <c:v>Liverpool</c:v>
                </c:pt>
                <c:pt idx="26">
                  <c:v>Man Utd</c:v>
                </c:pt>
                <c:pt idx="27">
                  <c:v>Arsenal</c:v>
                </c:pt>
                <c:pt idx="28">
                  <c:v>Brighton</c:v>
                </c:pt>
                <c:pt idx="29">
                  <c:v>Bristol City</c:v>
                </c:pt>
                <c:pt idx="30">
                  <c:v>Bristol City</c:v>
                </c:pt>
                <c:pt idx="31">
                  <c:v>Sheff Utd</c:v>
                </c:pt>
                <c:pt idx="32">
                  <c:v>Bournemouth</c:v>
                </c:pt>
                <c:pt idx="33">
                  <c:v>Man Utd</c:v>
                </c:pt>
                <c:pt idx="34">
                  <c:v>Arsenal</c:v>
                </c:pt>
                <c:pt idx="35">
                  <c:v>Forest</c:v>
                </c:pt>
                <c:pt idx="36">
                  <c:v>Brentford</c:v>
                </c:pt>
                <c:pt idx="37">
                  <c:v>Everton</c:v>
                </c:pt>
                <c:pt idx="38">
                  <c:v>Freiburg</c:v>
                </c:pt>
                <c:pt idx="39">
                  <c:v>Burnley</c:v>
                </c:pt>
                <c:pt idx="40">
                  <c:v>Freiburg</c:v>
                </c:pt>
                <c:pt idx="41">
                  <c:v>Villa</c:v>
                </c:pt>
                <c:pt idx="42">
                  <c:v>Newcastle</c:v>
                </c:pt>
                <c:pt idx="43">
                  <c:v>Spurs</c:v>
                </c:pt>
                <c:pt idx="44">
                  <c:v>Wolves</c:v>
                </c:pt>
                <c:pt idx="45">
                  <c:v>Leverkusen</c:v>
                </c:pt>
                <c:pt idx="46">
                  <c:v>Fulham</c:v>
                </c:pt>
                <c:pt idx="47">
                  <c:v>Leverkusen</c:v>
                </c:pt>
                <c:pt idx="48">
                  <c:v>Palace</c:v>
                </c:pt>
                <c:pt idx="49">
                  <c:v>Liverpool</c:v>
                </c:pt>
                <c:pt idx="50">
                  <c:v>Chelsea</c:v>
                </c:pt>
                <c:pt idx="51">
                  <c:v>Luton</c:v>
                </c:pt>
                <c:pt idx="52">
                  <c:v>Man City</c:v>
                </c:pt>
              </c:strCache>
            </c:strRef>
          </c:cat>
          <c:val>
            <c:numRef>
              <c:f>'Match Grid'!$F$15:$BF$15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3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3">
                  <c:v>8</c:v>
                </c:pt>
                <c:pt idx="4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DD-4330-AD52-C19C4BA366E0}"/>
            </c:ext>
          </c:extLst>
        </c:ser>
        <c:ser>
          <c:idx val="4"/>
          <c:order val="4"/>
          <c:tx>
            <c:strRef>
              <c:f>'Match Grid'!$C$16</c:f>
              <c:strCache>
                <c:ptCount val="1"/>
                <c:pt idx="0">
                  <c:v>Vladimir Coufal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'Match Grid'!$F$3:$BF$3</c:f>
              <c:strCache>
                <c:ptCount val="53"/>
                <c:pt idx="0">
                  <c:v>Bournemouth</c:v>
                </c:pt>
                <c:pt idx="1">
                  <c:v>Chelsea</c:v>
                </c:pt>
                <c:pt idx="2">
                  <c:v>Brighton</c:v>
                </c:pt>
                <c:pt idx="3">
                  <c:v>Luton</c:v>
                </c:pt>
                <c:pt idx="4">
                  <c:v>Man City</c:v>
                </c:pt>
                <c:pt idx="5">
                  <c:v>TSC</c:v>
                </c:pt>
                <c:pt idx="6">
                  <c:v>Liverpool</c:v>
                </c:pt>
                <c:pt idx="7">
                  <c:v>Lincoln</c:v>
                </c:pt>
                <c:pt idx="8">
                  <c:v>Sheff Utd</c:v>
                </c:pt>
                <c:pt idx="9">
                  <c:v>Freiburg</c:v>
                </c:pt>
                <c:pt idx="10">
                  <c:v>Newcastle</c:v>
                </c:pt>
                <c:pt idx="11">
                  <c:v>Villa</c:v>
                </c:pt>
                <c:pt idx="12">
                  <c:v>Olympiakos</c:v>
                </c:pt>
                <c:pt idx="13">
                  <c:v>Everton</c:v>
                </c:pt>
                <c:pt idx="14">
                  <c:v>Arsenal</c:v>
                </c:pt>
                <c:pt idx="15">
                  <c:v>Brentford</c:v>
                </c:pt>
                <c:pt idx="16">
                  <c:v>Olympiakos</c:v>
                </c:pt>
                <c:pt idx="17">
                  <c:v>Forest</c:v>
                </c:pt>
                <c:pt idx="18">
                  <c:v>Burnley</c:v>
                </c:pt>
                <c:pt idx="19">
                  <c:v>TSC</c:v>
                </c:pt>
                <c:pt idx="20">
                  <c:v>Palace</c:v>
                </c:pt>
                <c:pt idx="21">
                  <c:v>Spurs</c:v>
                </c:pt>
                <c:pt idx="22">
                  <c:v>Fulham</c:v>
                </c:pt>
                <c:pt idx="23">
                  <c:v>Freiburg</c:v>
                </c:pt>
                <c:pt idx="24">
                  <c:v>Wolves</c:v>
                </c:pt>
                <c:pt idx="25">
                  <c:v>Liverpool</c:v>
                </c:pt>
                <c:pt idx="26">
                  <c:v>Man Utd</c:v>
                </c:pt>
                <c:pt idx="27">
                  <c:v>Arsenal</c:v>
                </c:pt>
                <c:pt idx="28">
                  <c:v>Brighton</c:v>
                </c:pt>
                <c:pt idx="29">
                  <c:v>Bristol City</c:v>
                </c:pt>
                <c:pt idx="30">
                  <c:v>Bristol City</c:v>
                </c:pt>
                <c:pt idx="31">
                  <c:v>Sheff Utd</c:v>
                </c:pt>
                <c:pt idx="32">
                  <c:v>Bournemouth</c:v>
                </c:pt>
                <c:pt idx="33">
                  <c:v>Man Utd</c:v>
                </c:pt>
                <c:pt idx="34">
                  <c:v>Arsenal</c:v>
                </c:pt>
                <c:pt idx="35">
                  <c:v>Forest</c:v>
                </c:pt>
                <c:pt idx="36">
                  <c:v>Brentford</c:v>
                </c:pt>
                <c:pt idx="37">
                  <c:v>Everton</c:v>
                </c:pt>
                <c:pt idx="38">
                  <c:v>Freiburg</c:v>
                </c:pt>
                <c:pt idx="39">
                  <c:v>Burnley</c:v>
                </c:pt>
                <c:pt idx="40">
                  <c:v>Freiburg</c:v>
                </c:pt>
                <c:pt idx="41">
                  <c:v>Villa</c:v>
                </c:pt>
                <c:pt idx="42">
                  <c:v>Newcastle</c:v>
                </c:pt>
                <c:pt idx="43">
                  <c:v>Spurs</c:v>
                </c:pt>
                <c:pt idx="44">
                  <c:v>Wolves</c:v>
                </c:pt>
                <c:pt idx="45">
                  <c:v>Leverkusen</c:v>
                </c:pt>
                <c:pt idx="46">
                  <c:v>Fulham</c:v>
                </c:pt>
                <c:pt idx="47">
                  <c:v>Leverkusen</c:v>
                </c:pt>
                <c:pt idx="48">
                  <c:v>Palace</c:v>
                </c:pt>
                <c:pt idx="49">
                  <c:v>Liverpool</c:v>
                </c:pt>
                <c:pt idx="50">
                  <c:v>Chelsea</c:v>
                </c:pt>
                <c:pt idx="51">
                  <c:v>Luton</c:v>
                </c:pt>
                <c:pt idx="52">
                  <c:v>Man City</c:v>
                </c:pt>
              </c:strCache>
            </c:strRef>
          </c:cat>
          <c:val>
            <c:numRef>
              <c:f>'Match Grid'!$F$16:$BF$16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5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4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2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10</c:v>
                </c:pt>
                <c:pt idx="39">
                  <c:v>0</c:v>
                </c:pt>
                <c:pt idx="40">
                  <c:v>0</c:v>
                </c:pt>
                <c:pt idx="41">
                  <c:v>10</c:v>
                </c:pt>
                <c:pt idx="43">
                  <c:v>1</c:v>
                </c:pt>
                <c:pt idx="50">
                  <c:v>2</c:v>
                </c:pt>
                <c:pt idx="5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DD-4330-AD52-C19C4BA366E0}"/>
            </c:ext>
          </c:extLst>
        </c:ser>
        <c:ser>
          <c:idx val="5"/>
          <c:order val="5"/>
          <c:tx>
            <c:strRef>
              <c:f>'Match Grid'!$C$17</c:f>
              <c:strCache>
                <c:ptCount val="1"/>
                <c:pt idx="0">
                  <c:v>James Ward-Prowse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'Match Grid'!$F$3:$BF$3</c:f>
              <c:strCache>
                <c:ptCount val="53"/>
                <c:pt idx="0">
                  <c:v>Bournemouth</c:v>
                </c:pt>
                <c:pt idx="1">
                  <c:v>Chelsea</c:v>
                </c:pt>
                <c:pt idx="2">
                  <c:v>Brighton</c:v>
                </c:pt>
                <c:pt idx="3">
                  <c:v>Luton</c:v>
                </c:pt>
                <c:pt idx="4">
                  <c:v>Man City</c:v>
                </c:pt>
                <c:pt idx="5">
                  <c:v>TSC</c:v>
                </c:pt>
                <c:pt idx="6">
                  <c:v>Liverpool</c:v>
                </c:pt>
                <c:pt idx="7">
                  <c:v>Lincoln</c:v>
                </c:pt>
                <c:pt idx="8">
                  <c:v>Sheff Utd</c:v>
                </c:pt>
                <c:pt idx="9">
                  <c:v>Freiburg</c:v>
                </c:pt>
                <c:pt idx="10">
                  <c:v>Newcastle</c:v>
                </c:pt>
                <c:pt idx="11">
                  <c:v>Villa</c:v>
                </c:pt>
                <c:pt idx="12">
                  <c:v>Olympiakos</c:v>
                </c:pt>
                <c:pt idx="13">
                  <c:v>Everton</c:v>
                </c:pt>
                <c:pt idx="14">
                  <c:v>Arsenal</c:v>
                </c:pt>
                <c:pt idx="15">
                  <c:v>Brentford</c:v>
                </c:pt>
                <c:pt idx="16">
                  <c:v>Olympiakos</c:v>
                </c:pt>
                <c:pt idx="17">
                  <c:v>Forest</c:v>
                </c:pt>
                <c:pt idx="18">
                  <c:v>Burnley</c:v>
                </c:pt>
                <c:pt idx="19">
                  <c:v>TSC</c:v>
                </c:pt>
                <c:pt idx="20">
                  <c:v>Palace</c:v>
                </c:pt>
                <c:pt idx="21">
                  <c:v>Spurs</c:v>
                </c:pt>
                <c:pt idx="22">
                  <c:v>Fulham</c:v>
                </c:pt>
                <c:pt idx="23">
                  <c:v>Freiburg</c:v>
                </c:pt>
                <c:pt idx="24">
                  <c:v>Wolves</c:v>
                </c:pt>
                <c:pt idx="25">
                  <c:v>Liverpool</c:v>
                </c:pt>
                <c:pt idx="26">
                  <c:v>Man Utd</c:v>
                </c:pt>
                <c:pt idx="27">
                  <c:v>Arsenal</c:v>
                </c:pt>
                <c:pt idx="28">
                  <c:v>Brighton</c:v>
                </c:pt>
                <c:pt idx="29">
                  <c:v>Bristol City</c:v>
                </c:pt>
                <c:pt idx="30">
                  <c:v>Bristol City</c:v>
                </c:pt>
                <c:pt idx="31">
                  <c:v>Sheff Utd</c:v>
                </c:pt>
                <c:pt idx="32">
                  <c:v>Bournemouth</c:v>
                </c:pt>
                <c:pt idx="33">
                  <c:v>Man Utd</c:v>
                </c:pt>
                <c:pt idx="34">
                  <c:v>Arsenal</c:v>
                </c:pt>
                <c:pt idx="35">
                  <c:v>Forest</c:v>
                </c:pt>
                <c:pt idx="36">
                  <c:v>Brentford</c:v>
                </c:pt>
                <c:pt idx="37">
                  <c:v>Everton</c:v>
                </c:pt>
                <c:pt idx="38">
                  <c:v>Freiburg</c:v>
                </c:pt>
                <c:pt idx="39">
                  <c:v>Burnley</c:v>
                </c:pt>
                <c:pt idx="40">
                  <c:v>Freiburg</c:v>
                </c:pt>
                <c:pt idx="41">
                  <c:v>Villa</c:v>
                </c:pt>
                <c:pt idx="42">
                  <c:v>Newcastle</c:v>
                </c:pt>
                <c:pt idx="43">
                  <c:v>Spurs</c:v>
                </c:pt>
                <c:pt idx="44">
                  <c:v>Wolves</c:v>
                </c:pt>
                <c:pt idx="45">
                  <c:v>Leverkusen</c:v>
                </c:pt>
                <c:pt idx="46">
                  <c:v>Fulham</c:v>
                </c:pt>
                <c:pt idx="47">
                  <c:v>Leverkusen</c:v>
                </c:pt>
                <c:pt idx="48">
                  <c:v>Palace</c:v>
                </c:pt>
                <c:pt idx="49">
                  <c:v>Liverpool</c:v>
                </c:pt>
                <c:pt idx="50">
                  <c:v>Chelsea</c:v>
                </c:pt>
                <c:pt idx="51">
                  <c:v>Luton</c:v>
                </c:pt>
                <c:pt idx="52">
                  <c:v>Man City</c:v>
                </c:pt>
              </c:strCache>
            </c:strRef>
          </c:cat>
          <c:val>
            <c:numRef>
              <c:f>'Match Grid'!$F$17:$BF$17</c:f>
              <c:numCache>
                <c:formatCode>General</c:formatCode>
                <c:ptCount val="53"/>
                <c:pt idx="0">
                  <c:v>0</c:v>
                </c:pt>
                <c:pt idx="1">
                  <c:v>7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16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1</c:v>
                </c:pt>
                <c:pt idx="36">
                  <c:v>0</c:v>
                </c:pt>
                <c:pt idx="37">
                  <c:v>0</c:v>
                </c:pt>
                <c:pt idx="38">
                  <c:v>1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4">
                  <c:v>3</c:v>
                </c:pt>
                <c:pt idx="47">
                  <c:v>7</c:v>
                </c:pt>
                <c:pt idx="5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4DD-4330-AD52-C19C4BA366E0}"/>
            </c:ext>
          </c:extLst>
        </c:ser>
        <c:ser>
          <c:idx val="6"/>
          <c:order val="6"/>
          <c:tx>
            <c:strRef>
              <c:f>'Match Grid'!$C$18</c:f>
              <c:strCache>
                <c:ptCount val="1"/>
                <c:pt idx="0">
                  <c:v>Michail Antonio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'Match Grid'!$F$3:$BF$3</c:f>
              <c:strCache>
                <c:ptCount val="53"/>
                <c:pt idx="0">
                  <c:v>Bournemouth</c:v>
                </c:pt>
                <c:pt idx="1">
                  <c:v>Chelsea</c:v>
                </c:pt>
                <c:pt idx="2">
                  <c:v>Brighton</c:v>
                </c:pt>
                <c:pt idx="3">
                  <c:v>Luton</c:v>
                </c:pt>
                <c:pt idx="4">
                  <c:v>Man City</c:v>
                </c:pt>
                <c:pt idx="5">
                  <c:v>TSC</c:v>
                </c:pt>
                <c:pt idx="6">
                  <c:v>Liverpool</c:v>
                </c:pt>
                <c:pt idx="7">
                  <c:v>Lincoln</c:v>
                </c:pt>
                <c:pt idx="8">
                  <c:v>Sheff Utd</c:v>
                </c:pt>
                <c:pt idx="9">
                  <c:v>Freiburg</c:v>
                </c:pt>
                <c:pt idx="10">
                  <c:v>Newcastle</c:v>
                </c:pt>
                <c:pt idx="11">
                  <c:v>Villa</c:v>
                </c:pt>
                <c:pt idx="12">
                  <c:v>Olympiakos</c:v>
                </c:pt>
                <c:pt idx="13">
                  <c:v>Everton</c:v>
                </c:pt>
                <c:pt idx="14">
                  <c:v>Arsenal</c:v>
                </c:pt>
                <c:pt idx="15">
                  <c:v>Brentford</c:v>
                </c:pt>
                <c:pt idx="16">
                  <c:v>Olympiakos</c:v>
                </c:pt>
                <c:pt idx="17">
                  <c:v>Forest</c:v>
                </c:pt>
                <c:pt idx="18">
                  <c:v>Burnley</c:v>
                </c:pt>
                <c:pt idx="19">
                  <c:v>TSC</c:v>
                </c:pt>
                <c:pt idx="20">
                  <c:v>Palace</c:v>
                </c:pt>
                <c:pt idx="21">
                  <c:v>Spurs</c:v>
                </c:pt>
                <c:pt idx="22">
                  <c:v>Fulham</c:v>
                </c:pt>
                <c:pt idx="23">
                  <c:v>Freiburg</c:v>
                </c:pt>
                <c:pt idx="24">
                  <c:v>Wolves</c:v>
                </c:pt>
                <c:pt idx="25">
                  <c:v>Liverpool</c:v>
                </c:pt>
                <c:pt idx="26">
                  <c:v>Man Utd</c:v>
                </c:pt>
                <c:pt idx="27">
                  <c:v>Arsenal</c:v>
                </c:pt>
                <c:pt idx="28">
                  <c:v>Brighton</c:v>
                </c:pt>
                <c:pt idx="29">
                  <c:v>Bristol City</c:v>
                </c:pt>
                <c:pt idx="30">
                  <c:v>Bristol City</c:v>
                </c:pt>
                <c:pt idx="31">
                  <c:v>Sheff Utd</c:v>
                </c:pt>
                <c:pt idx="32">
                  <c:v>Bournemouth</c:v>
                </c:pt>
                <c:pt idx="33">
                  <c:v>Man Utd</c:v>
                </c:pt>
                <c:pt idx="34">
                  <c:v>Arsenal</c:v>
                </c:pt>
                <c:pt idx="35">
                  <c:v>Forest</c:v>
                </c:pt>
                <c:pt idx="36">
                  <c:v>Brentford</c:v>
                </c:pt>
                <c:pt idx="37">
                  <c:v>Everton</c:v>
                </c:pt>
                <c:pt idx="38">
                  <c:v>Freiburg</c:v>
                </c:pt>
                <c:pt idx="39">
                  <c:v>Burnley</c:v>
                </c:pt>
                <c:pt idx="40">
                  <c:v>Freiburg</c:v>
                </c:pt>
                <c:pt idx="41">
                  <c:v>Villa</c:v>
                </c:pt>
                <c:pt idx="42">
                  <c:v>Newcastle</c:v>
                </c:pt>
                <c:pt idx="43">
                  <c:v>Spurs</c:v>
                </c:pt>
                <c:pt idx="44">
                  <c:v>Wolves</c:v>
                </c:pt>
                <c:pt idx="45">
                  <c:v>Leverkusen</c:v>
                </c:pt>
                <c:pt idx="46">
                  <c:v>Fulham</c:v>
                </c:pt>
                <c:pt idx="47">
                  <c:v>Leverkusen</c:v>
                </c:pt>
                <c:pt idx="48">
                  <c:v>Palace</c:v>
                </c:pt>
                <c:pt idx="49">
                  <c:v>Liverpool</c:v>
                </c:pt>
                <c:pt idx="50">
                  <c:v>Chelsea</c:v>
                </c:pt>
                <c:pt idx="51">
                  <c:v>Luton</c:v>
                </c:pt>
                <c:pt idx="52">
                  <c:v>Man City</c:v>
                </c:pt>
              </c:strCache>
            </c:strRef>
          </c:cat>
          <c:val>
            <c:numRef>
              <c:f>'Match Grid'!$F$18:$BF$18</c:f>
              <c:numCache>
                <c:formatCode>General</c:formatCode>
                <c:ptCount val="53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6</c:v>
                </c:pt>
                <c:pt idx="41">
                  <c:v>1</c:v>
                </c:pt>
                <c:pt idx="42">
                  <c:v>5</c:v>
                </c:pt>
                <c:pt idx="44">
                  <c:v>3</c:v>
                </c:pt>
                <c:pt idx="45">
                  <c:v>5</c:v>
                </c:pt>
                <c:pt idx="47">
                  <c:v>2</c:v>
                </c:pt>
                <c:pt idx="4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4DD-4330-AD52-C19C4BA366E0}"/>
            </c:ext>
          </c:extLst>
        </c:ser>
        <c:ser>
          <c:idx val="7"/>
          <c:order val="7"/>
          <c:tx>
            <c:strRef>
              <c:f>'Match Grid'!$C$19</c:f>
              <c:strCache>
                <c:ptCount val="1"/>
                <c:pt idx="0">
                  <c:v>Lucas Paqueta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'Match Grid'!$F$3:$BF$3</c:f>
              <c:strCache>
                <c:ptCount val="53"/>
                <c:pt idx="0">
                  <c:v>Bournemouth</c:v>
                </c:pt>
                <c:pt idx="1">
                  <c:v>Chelsea</c:v>
                </c:pt>
                <c:pt idx="2">
                  <c:v>Brighton</c:v>
                </c:pt>
                <c:pt idx="3">
                  <c:v>Luton</c:v>
                </c:pt>
                <c:pt idx="4">
                  <c:v>Man City</c:v>
                </c:pt>
                <c:pt idx="5">
                  <c:v>TSC</c:v>
                </c:pt>
                <c:pt idx="6">
                  <c:v>Liverpool</c:v>
                </c:pt>
                <c:pt idx="7">
                  <c:v>Lincoln</c:v>
                </c:pt>
                <c:pt idx="8">
                  <c:v>Sheff Utd</c:v>
                </c:pt>
                <c:pt idx="9">
                  <c:v>Freiburg</c:v>
                </c:pt>
                <c:pt idx="10">
                  <c:v>Newcastle</c:v>
                </c:pt>
                <c:pt idx="11">
                  <c:v>Villa</c:v>
                </c:pt>
                <c:pt idx="12">
                  <c:v>Olympiakos</c:v>
                </c:pt>
                <c:pt idx="13">
                  <c:v>Everton</c:v>
                </c:pt>
                <c:pt idx="14">
                  <c:v>Arsenal</c:v>
                </c:pt>
                <c:pt idx="15">
                  <c:v>Brentford</c:v>
                </c:pt>
                <c:pt idx="16">
                  <c:v>Olympiakos</c:v>
                </c:pt>
                <c:pt idx="17">
                  <c:v>Forest</c:v>
                </c:pt>
                <c:pt idx="18">
                  <c:v>Burnley</c:v>
                </c:pt>
                <c:pt idx="19">
                  <c:v>TSC</c:v>
                </c:pt>
                <c:pt idx="20">
                  <c:v>Palace</c:v>
                </c:pt>
                <c:pt idx="21">
                  <c:v>Spurs</c:v>
                </c:pt>
                <c:pt idx="22">
                  <c:v>Fulham</c:v>
                </c:pt>
                <c:pt idx="23">
                  <c:v>Freiburg</c:v>
                </c:pt>
                <c:pt idx="24">
                  <c:v>Wolves</c:v>
                </c:pt>
                <c:pt idx="25">
                  <c:v>Liverpool</c:v>
                </c:pt>
                <c:pt idx="26">
                  <c:v>Man Utd</c:v>
                </c:pt>
                <c:pt idx="27">
                  <c:v>Arsenal</c:v>
                </c:pt>
                <c:pt idx="28">
                  <c:v>Brighton</c:v>
                </c:pt>
                <c:pt idx="29">
                  <c:v>Bristol City</c:v>
                </c:pt>
                <c:pt idx="30">
                  <c:v>Bristol City</c:v>
                </c:pt>
                <c:pt idx="31">
                  <c:v>Sheff Utd</c:v>
                </c:pt>
                <c:pt idx="32">
                  <c:v>Bournemouth</c:v>
                </c:pt>
                <c:pt idx="33">
                  <c:v>Man Utd</c:v>
                </c:pt>
                <c:pt idx="34">
                  <c:v>Arsenal</c:v>
                </c:pt>
                <c:pt idx="35">
                  <c:v>Forest</c:v>
                </c:pt>
                <c:pt idx="36">
                  <c:v>Brentford</c:v>
                </c:pt>
                <c:pt idx="37">
                  <c:v>Everton</c:v>
                </c:pt>
                <c:pt idx="38">
                  <c:v>Freiburg</c:v>
                </c:pt>
                <c:pt idx="39">
                  <c:v>Burnley</c:v>
                </c:pt>
                <c:pt idx="40">
                  <c:v>Freiburg</c:v>
                </c:pt>
                <c:pt idx="41">
                  <c:v>Villa</c:v>
                </c:pt>
                <c:pt idx="42">
                  <c:v>Newcastle</c:v>
                </c:pt>
                <c:pt idx="43">
                  <c:v>Spurs</c:v>
                </c:pt>
                <c:pt idx="44">
                  <c:v>Wolves</c:v>
                </c:pt>
                <c:pt idx="45">
                  <c:v>Leverkusen</c:v>
                </c:pt>
                <c:pt idx="46">
                  <c:v>Fulham</c:v>
                </c:pt>
                <c:pt idx="47">
                  <c:v>Leverkusen</c:v>
                </c:pt>
                <c:pt idx="48">
                  <c:v>Palace</c:v>
                </c:pt>
                <c:pt idx="49">
                  <c:v>Liverpool</c:v>
                </c:pt>
                <c:pt idx="50">
                  <c:v>Chelsea</c:v>
                </c:pt>
                <c:pt idx="51">
                  <c:v>Luton</c:v>
                </c:pt>
                <c:pt idx="52">
                  <c:v>Man City</c:v>
                </c:pt>
              </c:strCache>
            </c:strRef>
          </c:cat>
          <c:val>
            <c:numRef>
              <c:f>'Match Grid'!$F$19:$BF$19</c:f>
              <c:numCache>
                <c:formatCode>General</c:formatCode>
                <c:ptCount val="53"/>
                <c:pt idx="0">
                  <c:v>5</c:v>
                </c:pt>
                <c:pt idx="1">
                  <c:v>3</c:v>
                </c:pt>
                <c:pt idx="2">
                  <c:v>0</c:v>
                </c:pt>
                <c:pt idx="3">
                  <c:v>11</c:v>
                </c:pt>
                <c:pt idx="4">
                  <c:v>0</c:v>
                </c:pt>
                <c:pt idx="5">
                  <c:v>2</c:v>
                </c:pt>
                <c:pt idx="6">
                  <c:v>13</c:v>
                </c:pt>
                <c:pt idx="7">
                  <c:v>0</c:v>
                </c:pt>
                <c:pt idx="8">
                  <c:v>0</c:v>
                </c:pt>
                <c:pt idx="9">
                  <c:v>13</c:v>
                </c:pt>
                <c:pt idx="10">
                  <c:v>6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15</c:v>
                </c:pt>
                <c:pt idx="25">
                  <c:v>0</c:v>
                </c:pt>
                <c:pt idx="26">
                  <c:v>11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1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4DD-4330-AD52-C19C4BA366E0}"/>
            </c:ext>
          </c:extLst>
        </c:ser>
        <c:ser>
          <c:idx val="8"/>
          <c:order val="8"/>
          <c:tx>
            <c:strRef>
              <c:f>'Match Grid'!$C$21</c:f>
              <c:strCache>
                <c:ptCount val="1"/>
                <c:pt idx="0">
                  <c:v>Mohammed Kudus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'Match Grid'!$F$3:$BF$3</c:f>
              <c:strCache>
                <c:ptCount val="53"/>
                <c:pt idx="0">
                  <c:v>Bournemouth</c:v>
                </c:pt>
                <c:pt idx="1">
                  <c:v>Chelsea</c:v>
                </c:pt>
                <c:pt idx="2">
                  <c:v>Brighton</c:v>
                </c:pt>
                <c:pt idx="3">
                  <c:v>Luton</c:v>
                </c:pt>
                <c:pt idx="4">
                  <c:v>Man City</c:v>
                </c:pt>
                <c:pt idx="5">
                  <c:v>TSC</c:v>
                </c:pt>
                <c:pt idx="6">
                  <c:v>Liverpool</c:v>
                </c:pt>
                <c:pt idx="7">
                  <c:v>Lincoln</c:v>
                </c:pt>
                <c:pt idx="8">
                  <c:v>Sheff Utd</c:v>
                </c:pt>
                <c:pt idx="9">
                  <c:v>Freiburg</c:v>
                </c:pt>
                <c:pt idx="10">
                  <c:v>Newcastle</c:v>
                </c:pt>
                <c:pt idx="11">
                  <c:v>Villa</c:v>
                </c:pt>
                <c:pt idx="12">
                  <c:v>Olympiakos</c:v>
                </c:pt>
                <c:pt idx="13">
                  <c:v>Everton</c:v>
                </c:pt>
                <c:pt idx="14">
                  <c:v>Arsenal</c:v>
                </c:pt>
                <c:pt idx="15">
                  <c:v>Brentford</c:v>
                </c:pt>
                <c:pt idx="16">
                  <c:v>Olympiakos</c:v>
                </c:pt>
                <c:pt idx="17">
                  <c:v>Forest</c:v>
                </c:pt>
                <c:pt idx="18">
                  <c:v>Burnley</c:v>
                </c:pt>
                <c:pt idx="19">
                  <c:v>TSC</c:v>
                </c:pt>
                <c:pt idx="20">
                  <c:v>Palace</c:v>
                </c:pt>
                <c:pt idx="21">
                  <c:v>Spurs</c:v>
                </c:pt>
                <c:pt idx="22">
                  <c:v>Fulham</c:v>
                </c:pt>
                <c:pt idx="23">
                  <c:v>Freiburg</c:v>
                </c:pt>
                <c:pt idx="24">
                  <c:v>Wolves</c:v>
                </c:pt>
                <c:pt idx="25">
                  <c:v>Liverpool</c:v>
                </c:pt>
                <c:pt idx="26">
                  <c:v>Man Utd</c:v>
                </c:pt>
                <c:pt idx="27">
                  <c:v>Arsenal</c:v>
                </c:pt>
                <c:pt idx="28">
                  <c:v>Brighton</c:v>
                </c:pt>
                <c:pt idx="29">
                  <c:v>Bristol City</c:v>
                </c:pt>
                <c:pt idx="30">
                  <c:v>Bristol City</c:v>
                </c:pt>
                <c:pt idx="31">
                  <c:v>Sheff Utd</c:v>
                </c:pt>
                <c:pt idx="32">
                  <c:v>Bournemouth</c:v>
                </c:pt>
                <c:pt idx="33">
                  <c:v>Man Utd</c:v>
                </c:pt>
                <c:pt idx="34">
                  <c:v>Arsenal</c:v>
                </c:pt>
                <c:pt idx="35">
                  <c:v>Forest</c:v>
                </c:pt>
                <c:pt idx="36">
                  <c:v>Brentford</c:v>
                </c:pt>
                <c:pt idx="37">
                  <c:v>Everton</c:v>
                </c:pt>
                <c:pt idx="38">
                  <c:v>Freiburg</c:v>
                </c:pt>
                <c:pt idx="39">
                  <c:v>Burnley</c:v>
                </c:pt>
                <c:pt idx="40">
                  <c:v>Freiburg</c:v>
                </c:pt>
                <c:pt idx="41">
                  <c:v>Villa</c:v>
                </c:pt>
                <c:pt idx="42">
                  <c:v>Newcastle</c:v>
                </c:pt>
                <c:pt idx="43">
                  <c:v>Spurs</c:v>
                </c:pt>
                <c:pt idx="44">
                  <c:v>Wolves</c:v>
                </c:pt>
                <c:pt idx="45">
                  <c:v>Leverkusen</c:v>
                </c:pt>
                <c:pt idx="46">
                  <c:v>Fulham</c:v>
                </c:pt>
                <c:pt idx="47">
                  <c:v>Leverkusen</c:v>
                </c:pt>
                <c:pt idx="48">
                  <c:v>Palace</c:v>
                </c:pt>
                <c:pt idx="49">
                  <c:v>Liverpool</c:v>
                </c:pt>
                <c:pt idx="50">
                  <c:v>Chelsea</c:v>
                </c:pt>
                <c:pt idx="51">
                  <c:v>Luton</c:v>
                </c:pt>
                <c:pt idx="52">
                  <c:v>Man City</c:v>
                </c:pt>
              </c:strCache>
            </c:strRef>
          </c:cat>
          <c:val>
            <c:numRef>
              <c:f>'Match Grid'!$F$21:$BF$21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9</c:v>
                </c:pt>
                <c:pt idx="14">
                  <c:v>8</c:v>
                </c:pt>
                <c:pt idx="15">
                  <c:v>8</c:v>
                </c:pt>
                <c:pt idx="16">
                  <c:v>0</c:v>
                </c:pt>
                <c:pt idx="17">
                  <c:v>0</c:v>
                </c:pt>
                <c:pt idx="18">
                  <c:v>13</c:v>
                </c:pt>
                <c:pt idx="19">
                  <c:v>0</c:v>
                </c:pt>
                <c:pt idx="20">
                  <c:v>13</c:v>
                </c:pt>
                <c:pt idx="21">
                  <c:v>0</c:v>
                </c:pt>
                <c:pt idx="22">
                  <c:v>0</c:v>
                </c:pt>
                <c:pt idx="23">
                  <c:v>5</c:v>
                </c:pt>
                <c:pt idx="24">
                  <c:v>4</c:v>
                </c:pt>
                <c:pt idx="25">
                  <c:v>1</c:v>
                </c:pt>
                <c:pt idx="26">
                  <c:v>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2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3</c:v>
                </c:pt>
                <c:pt idx="39">
                  <c:v>1</c:v>
                </c:pt>
                <c:pt idx="40">
                  <c:v>17</c:v>
                </c:pt>
                <c:pt idx="41">
                  <c:v>0</c:v>
                </c:pt>
                <c:pt idx="42">
                  <c:v>5</c:v>
                </c:pt>
                <c:pt idx="50">
                  <c:v>4</c:v>
                </c:pt>
                <c:pt idx="51">
                  <c:v>3</c:v>
                </c:pt>
                <c:pt idx="5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4DD-4330-AD52-C19C4BA366E0}"/>
            </c:ext>
          </c:extLst>
        </c:ser>
        <c:ser>
          <c:idx val="9"/>
          <c:order val="9"/>
          <c:tx>
            <c:strRef>
              <c:f>'Match Grid'!$C$22</c:f>
              <c:strCache>
                <c:ptCount val="1"/>
                <c:pt idx="0">
                  <c:v>Konstantinos Mavropanos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'Match Grid'!$F$3:$BF$3</c:f>
              <c:strCache>
                <c:ptCount val="53"/>
                <c:pt idx="0">
                  <c:v>Bournemouth</c:v>
                </c:pt>
                <c:pt idx="1">
                  <c:v>Chelsea</c:v>
                </c:pt>
                <c:pt idx="2">
                  <c:v>Brighton</c:v>
                </c:pt>
                <c:pt idx="3">
                  <c:v>Luton</c:v>
                </c:pt>
                <c:pt idx="4">
                  <c:v>Man City</c:v>
                </c:pt>
                <c:pt idx="5">
                  <c:v>TSC</c:v>
                </c:pt>
                <c:pt idx="6">
                  <c:v>Liverpool</c:v>
                </c:pt>
                <c:pt idx="7">
                  <c:v>Lincoln</c:v>
                </c:pt>
                <c:pt idx="8">
                  <c:v>Sheff Utd</c:v>
                </c:pt>
                <c:pt idx="9">
                  <c:v>Freiburg</c:v>
                </c:pt>
                <c:pt idx="10">
                  <c:v>Newcastle</c:v>
                </c:pt>
                <c:pt idx="11">
                  <c:v>Villa</c:v>
                </c:pt>
                <c:pt idx="12">
                  <c:v>Olympiakos</c:v>
                </c:pt>
                <c:pt idx="13">
                  <c:v>Everton</c:v>
                </c:pt>
                <c:pt idx="14">
                  <c:v>Arsenal</c:v>
                </c:pt>
                <c:pt idx="15">
                  <c:v>Brentford</c:v>
                </c:pt>
                <c:pt idx="16">
                  <c:v>Olympiakos</c:v>
                </c:pt>
                <c:pt idx="17">
                  <c:v>Forest</c:v>
                </c:pt>
                <c:pt idx="18">
                  <c:v>Burnley</c:v>
                </c:pt>
                <c:pt idx="19">
                  <c:v>TSC</c:v>
                </c:pt>
                <c:pt idx="20">
                  <c:v>Palace</c:v>
                </c:pt>
                <c:pt idx="21">
                  <c:v>Spurs</c:v>
                </c:pt>
                <c:pt idx="22">
                  <c:v>Fulham</c:v>
                </c:pt>
                <c:pt idx="23">
                  <c:v>Freiburg</c:v>
                </c:pt>
                <c:pt idx="24">
                  <c:v>Wolves</c:v>
                </c:pt>
                <c:pt idx="25">
                  <c:v>Liverpool</c:v>
                </c:pt>
                <c:pt idx="26">
                  <c:v>Man Utd</c:v>
                </c:pt>
                <c:pt idx="27">
                  <c:v>Arsenal</c:v>
                </c:pt>
                <c:pt idx="28">
                  <c:v>Brighton</c:v>
                </c:pt>
                <c:pt idx="29">
                  <c:v>Bristol City</c:v>
                </c:pt>
                <c:pt idx="30">
                  <c:v>Bristol City</c:v>
                </c:pt>
                <c:pt idx="31">
                  <c:v>Sheff Utd</c:v>
                </c:pt>
                <c:pt idx="32">
                  <c:v>Bournemouth</c:v>
                </c:pt>
                <c:pt idx="33">
                  <c:v>Man Utd</c:v>
                </c:pt>
                <c:pt idx="34">
                  <c:v>Arsenal</c:v>
                </c:pt>
                <c:pt idx="35">
                  <c:v>Forest</c:v>
                </c:pt>
                <c:pt idx="36">
                  <c:v>Brentford</c:v>
                </c:pt>
                <c:pt idx="37">
                  <c:v>Everton</c:v>
                </c:pt>
                <c:pt idx="38">
                  <c:v>Freiburg</c:v>
                </c:pt>
                <c:pt idx="39">
                  <c:v>Burnley</c:v>
                </c:pt>
                <c:pt idx="40">
                  <c:v>Freiburg</c:v>
                </c:pt>
                <c:pt idx="41">
                  <c:v>Villa</c:v>
                </c:pt>
                <c:pt idx="42">
                  <c:v>Newcastle</c:v>
                </c:pt>
                <c:pt idx="43">
                  <c:v>Spurs</c:v>
                </c:pt>
                <c:pt idx="44">
                  <c:v>Wolves</c:v>
                </c:pt>
                <c:pt idx="45">
                  <c:v>Leverkusen</c:v>
                </c:pt>
                <c:pt idx="46">
                  <c:v>Fulham</c:v>
                </c:pt>
                <c:pt idx="47">
                  <c:v>Leverkusen</c:v>
                </c:pt>
                <c:pt idx="48">
                  <c:v>Palace</c:v>
                </c:pt>
                <c:pt idx="49">
                  <c:v>Liverpool</c:v>
                </c:pt>
                <c:pt idx="50">
                  <c:v>Chelsea</c:v>
                </c:pt>
                <c:pt idx="51">
                  <c:v>Luton</c:v>
                </c:pt>
                <c:pt idx="52">
                  <c:v>Man City</c:v>
                </c:pt>
              </c:strCache>
            </c:strRef>
          </c:cat>
          <c:val>
            <c:numRef>
              <c:f>'Match Grid'!$F$22:$BF$22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2</c:v>
                </c:pt>
                <c:pt idx="43">
                  <c:v>1</c:v>
                </c:pt>
                <c:pt idx="4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4DD-4330-AD52-C19C4BA366E0}"/>
            </c:ext>
          </c:extLst>
        </c:ser>
        <c:ser>
          <c:idx val="10"/>
          <c:order val="10"/>
          <c:tx>
            <c:strRef>
              <c:f>'Match Grid'!$C$23</c:f>
              <c:strCache>
                <c:ptCount val="1"/>
                <c:pt idx="0">
                  <c:v>Maxwel Cornet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'Match Grid'!$F$3:$BF$3</c:f>
              <c:strCache>
                <c:ptCount val="53"/>
                <c:pt idx="0">
                  <c:v>Bournemouth</c:v>
                </c:pt>
                <c:pt idx="1">
                  <c:v>Chelsea</c:v>
                </c:pt>
                <c:pt idx="2">
                  <c:v>Brighton</c:v>
                </c:pt>
                <c:pt idx="3">
                  <c:v>Luton</c:v>
                </c:pt>
                <c:pt idx="4">
                  <c:v>Man City</c:v>
                </c:pt>
                <c:pt idx="5">
                  <c:v>TSC</c:v>
                </c:pt>
                <c:pt idx="6">
                  <c:v>Liverpool</c:v>
                </c:pt>
                <c:pt idx="7">
                  <c:v>Lincoln</c:v>
                </c:pt>
                <c:pt idx="8">
                  <c:v>Sheff Utd</c:v>
                </c:pt>
                <c:pt idx="9">
                  <c:v>Freiburg</c:v>
                </c:pt>
                <c:pt idx="10">
                  <c:v>Newcastle</c:v>
                </c:pt>
                <c:pt idx="11">
                  <c:v>Villa</c:v>
                </c:pt>
                <c:pt idx="12">
                  <c:v>Olympiakos</c:v>
                </c:pt>
                <c:pt idx="13">
                  <c:v>Everton</c:v>
                </c:pt>
                <c:pt idx="14">
                  <c:v>Arsenal</c:v>
                </c:pt>
                <c:pt idx="15">
                  <c:v>Brentford</c:v>
                </c:pt>
                <c:pt idx="16">
                  <c:v>Olympiakos</c:v>
                </c:pt>
                <c:pt idx="17">
                  <c:v>Forest</c:v>
                </c:pt>
                <c:pt idx="18">
                  <c:v>Burnley</c:v>
                </c:pt>
                <c:pt idx="19">
                  <c:v>TSC</c:v>
                </c:pt>
                <c:pt idx="20">
                  <c:v>Palace</c:v>
                </c:pt>
                <c:pt idx="21">
                  <c:v>Spurs</c:v>
                </c:pt>
                <c:pt idx="22">
                  <c:v>Fulham</c:v>
                </c:pt>
                <c:pt idx="23">
                  <c:v>Freiburg</c:v>
                </c:pt>
                <c:pt idx="24">
                  <c:v>Wolves</c:v>
                </c:pt>
                <c:pt idx="25">
                  <c:v>Liverpool</c:v>
                </c:pt>
                <c:pt idx="26">
                  <c:v>Man Utd</c:v>
                </c:pt>
                <c:pt idx="27">
                  <c:v>Arsenal</c:v>
                </c:pt>
                <c:pt idx="28">
                  <c:v>Brighton</c:v>
                </c:pt>
                <c:pt idx="29">
                  <c:v>Bristol City</c:v>
                </c:pt>
                <c:pt idx="30">
                  <c:v>Bristol City</c:v>
                </c:pt>
                <c:pt idx="31">
                  <c:v>Sheff Utd</c:v>
                </c:pt>
                <c:pt idx="32">
                  <c:v>Bournemouth</c:v>
                </c:pt>
                <c:pt idx="33">
                  <c:v>Man Utd</c:v>
                </c:pt>
                <c:pt idx="34">
                  <c:v>Arsenal</c:v>
                </c:pt>
                <c:pt idx="35">
                  <c:v>Forest</c:v>
                </c:pt>
                <c:pt idx="36">
                  <c:v>Brentford</c:v>
                </c:pt>
                <c:pt idx="37">
                  <c:v>Everton</c:v>
                </c:pt>
                <c:pt idx="38">
                  <c:v>Freiburg</c:v>
                </c:pt>
                <c:pt idx="39">
                  <c:v>Burnley</c:v>
                </c:pt>
                <c:pt idx="40">
                  <c:v>Freiburg</c:v>
                </c:pt>
                <c:pt idx="41">
                  <c:v>Villa</c:v>
                </c:pt>
                <c:pt idx="42">
                  <c:v>Newcastle</c:v>
                </c:pt>
                <c:pt idx="43">
                  <c:v>Spurs</c:v>
                </c:pt>
                <c:pt idx="44">
                  <c:v>Wolves</c:v>
                </c:pt>
                <c:pt idx="45">
                  <c:v>Leverkusen</c:v>
                </c:pt>
                <c:pt idx="46">
                  <c:v>Fulham</c:v>
                </c:pt>
                <c:pt idx="47">
                  <c:v>Leverkusen</c:v>
                </c:pt>
                <c:pt idx="48">
                  <c:v>Palace</c:v>
                </c:pt>
                <c:pt idx="49">
                  <c:v>Liverpool</c:v>
                </c:pt>
                <c:pt idx="50">
                  <c:v>Chelsea</c:v>
                </c:pt>
                <c:pt idx="51">
                  <c:v>Luton</c:v>
                </c:pt>
                <c:pt idx="52">
                  <c:v>Man City</c:v>
                </c:pt>
              </c:strCache>
            </c:strRef>
          </c:cat>
          <c:val>
            <c:numRef>
              <c:f>'Match Grid'!$F$23:$BF$23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4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1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4DD-4330-AD52-C19C4BA366E0}"/>
            </c:ext>
          </c:extLst>
        </c:ser>
        <c:ser>
          <c:idx val="11"/>
          <c:order val="11"/>
          <c:tx>
            <c:strRef>
              <c:f>'Match Grid'!$C$24</c:f>
              <c:strCache>
                <c:ptCount val="1"/>
                <c:pt idx="0">
                  <c:v>Danny Ings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'Match Grid'!$F$3:$BF$3</c:f>
              <c:strCache>
                <c:ptCount val="53"/>
                <c:pt idx="0">
                  <c:v>Bournemouth</c:v>
                </c:pt>
                <c:pt idx="1">
                  <c:v>Chelsea</c:v>
                </c:pt>
                <c:pt idx="2">
                  <c:v>Brighton</c:v>
                </c:pt>
                <c:pt idx="3">
                  <c:v>Luton</c:v>
                </c:pt>
                <c:pt idx="4">
                  <c:v>Man City</c:v>
                </c:pt>
                <c:pt idx="5">
                  <c:v>TSC</c:v>
                </c:pt>
                <c:pt idx="6">
                  <c:v>Liverpool</c:v>
                </c:pt>
                <c:pt idx="7">
                  <c:v>Lincoln</c:v>
                </c:pt>
                <c:pt idx="8">
                  <c:v>Sheff Utd</c:v>
                </c:pt>
                <c:pt idx="9">
                  <c:v>Freiburg</c:v>
                </c:pt>
                <c:pt idx="10">
                  <c:v>Newcastle</c:v>
                </c:pt>
                <c:pt idx="11">
                  <c:v>Villa</c:v>
                </c:pt>
                <c:pt idx="12">
                  <c:v>Olympiakos</c:v>
                </c:pt>
                <c:pt idx="13">
                  <c:v>Everton</c:v>
                </c:pt>
                <c:pt idx="14">
                  <c:v>Arsenal</c:v>
                </c:pt>
                <c:pt idx="15">
                  <c:v>Brentford</c:v>
                </c:pt>
                <c:pt idx="16">
                  <c:v>Olympiakos</c:v>
                </c:pt>
                <c:pt idx="17">
                  <c:v>Forest</c:v>
                </c:pt>
                <c:pt idx="18">
                  <c:v>Burnley</c:v>
                </c:pt>
                <c:pt idx="19">
                  <c:v>TSC</c:v>
                </c:pt>
                <c:pt idx="20">
                  <c:v>Palace</c:v>
                </c:pt>
                <c:pt idx="21">
                  <c:v>Spurs</c:v>
                </c:pt>
                <c:pt idx="22">
                  <c:v>Fulham</c:v>
                </c:pt>
                <c:pt idx="23">
                  <c:v>Freiburg</c:v>
                </c:pt>
                <c:pt idx="24">
                  <c:v>Wolves</c:v>
                </c:pt>
                <c:pt idx="25">
                  <c:v>Liverpool</c:v>
                </c:pt>
                <c:pt idx="26">
                  <c:v>Man Utd</c:v>
                </c:pt>
                <c:pt idx="27">
                  <c:v>Arsenal</c:v>
                </c:pt>
                <c:pt idx="28">
                  <c:v>Brighton</c:v>
                </c:pt>
                <c:pt idx="29">
                  <c:v>Bristol City</c:v>
                </c:pt>
                <c:pt idx="30">
                  <c:v>Bristol City</c:v>
                </c:pt>
                <c:pt idx="31">
                  <c:v>Sheff Utd</c:v>
                </c:pt>
                <c:pt idx="32">
                  <c:v>Bournemouth</c:v>
                </c:pt>
                <c:pt idx="33">
                  <c:v>Man Utd</c:v>
                </c:pt>
                <c:pt idx="34">
                  <c:v>Arsenal</c:v>
                </c:pt>
                <c:pt idx="35">
                  <c:v>Forest</c:v>
                </c:pt>
                <c:pt idx="36">
                  <c:v>Brentford</c:v>
                </c:pt>
                <c:pt idx="37">
                  <c:v>Everton</c:v>
                </c:pt>
                <c:pt idx="38">
                  <c:v>Freiburg</c:v>
                </c:pt>
                <c:pt idx="39">
                  <c:v>Burnley</c:v>
                </c:pt>
                <c:pt idx="40">
                  <c:v>Freiburg</c:v>
                </c:pt>
                <c:pt idx="41">
                  <c:v>Villa</c:v>
                </c:pt>
                <c:pt idx="42">
                  <c:v>Newcastle</c:v>
                </c:pt>
                <c:pt idx="43">
                  <c:v>Spurs</c:v>
                </c:pt>
                <c:pt idx="44">
                  <c:v>Wolves</c:v>
                </c:pt>
                <c:pt idx="45">
                  <c:v>Leverkusen</c:v>
                </c:pt>
                <c:pt idx="46">
                  <c:v>Fulham</c:v>
                </c:pt>
                <c:pt idx="47">
                  <c:v>Leverkusen</c:v>
                </c:pt>
                <c:pt idx="48">
                  <c:v>Palace</c:v>
                </c:pt>
                <c:pt idx="49">
                  <c:v>Liverpool</c:v>
                </c:pt>
                <c:pt idx="50">
                  <c:v>Chelsea</c:v>
                </c:pt>
                <c:pt idx="51">
                  <c:v>Luton</c:v>
                </c:pt>
                <c:pt idx="52">
                  <c:v>Man City</c:v>
                </c:pt>
              </c:strCache>
            </c:strRef>
          </c:cat>
          <c:val>
            <c:numRef>
              <c:f>'Match Grid'!$F$24:$BF$24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20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5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4DD-4330-AD52-C19C4BA366E0}"/>
            </c:ext>
          </c:extLst>
        </c:ser>
        <c:ser>
          <c:idx val="12"/>
          <c:order val="12"/>
          <c:tx>
            <c:strRef>
              <c:f>'Match Grid'!$C$25</c:f>
              <c:strCache>
                <c:ptCount val="1"/>
                <c:pt idx="0">
                  <c:v>Edson Alvarez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'Match Grid'!$F$3:$BF$3</c:f>
              <c:strCache>
                <c:ptCount val="53"/>
                <c:pt idx="0">
                  <c:v>Bournemouth</c:v>
                </c:pt>
                <c:pt idx="1">
                  <c:v>Chelsea</c:v>
                </c:pt>
                <c:pt idx="2">
                  <c:v>Brighton</c:v>
                </c:pt>
                <c:pt idx="3">
                  <c:v>Luton</c:v>
                </c:pt>
                <c:pt idx="4">
                  <c:v>Man City</c:v>
                </c:pt>
                <c:pt idx="5">
                  <c:v>TSC</c:v>
                </c:pt>
                <c:pt idx="6">
                  <c:v>Liverpool</c:v>
                </c:pt>
                <c:pt idx="7">
                  <c:v>Lincoln</c:v>
                </c:pt>
                <c:pt idx="8">
                  <c:v>Sheff Utd</c:v>
                </c:pt>
                <c:pt idx="9">
                  <c:v>Freiburg</c:v>
                </c:pt>
                <c:pt idx="10">
                  <c:v>Newcastle</c:v>
                </c:pt>
                <c:pt idx="11">
                  <c:v>Villa</c:v>
                </c:pt>
                <c:pt idx="12">
                  <c:v>Olympiakos</c:v>
                </c:pt>
                <c:pt idx="13">
                  <c:v>Everton</c:v>
                </c:pt>
                <c:pt idx="14">
                  <c:v>Arsenal</c:v>
                </c:pt>
                <c:pt idx="15">
                  <c:v>Brentford</c:v>
                </c:pt>
                <c:pt idx="16">
                  <c:v>Olympiakos</c:v>
                </c:pt>
                <c:pt idx="17">
                  <c:v>Forest</c:v>
                </c:pt>
                <c:pt idx="18">
                  <c:v>Burnley</c:v>
                </c:pt>
                <c:pt idx="19">
                  <c:v>TSC</c:v>
                </c:pt>
                <c:pt idx="20">
                  <c:v>Palace</c:v>
                </c:pt>
                <c:pt idx="21">
                  <c:v>Spurs</c:v>
                </c:pt>
                <c:pt idx="22">
                  <c:v>Fulham</c:v>
                </c:pt>
                <c:pt idx="23">
                  <c:v>Freiburg</c:v>
                </c:pt>
                <c:pt idx="24">
                  <c:v>Wolves</c:v>
                </c:pt>
                <c:pt idx="25">
                  <c:v>Liverpool</c:v>
                </c:pt>
                <c:pt idx="26">
                  <c:v>Man Utd</c:v>
                </c:pt>
                <c:pt idx="27">
                  <c:v>Arsenal</c:v>
                </c:pt>
                <c:pt idx="28">
                  <c:v>Brighton</c:v>
                </c:pt>
                <c:pt idx="29">
                  <c:v>Bristol City</c:v>
                </c:pt>
                <c:pt idx="30">
                  <c:v>Bristol City</c:v>
                </c:pt>
                <c:pt idx="31">
                  <c:v>Sheff Utd</c:v>
                </c:pt>
                <c:pt idx="32">
                  <c:v>Bournemouth</c:v>
                </c:pt>
                <c:pt idx="33">
                  <c:v>Man Utd</c:v>
                </c:pt>
                <c:pt idx="34">
                  <c:v>Arsenal</c:v>
                </c:pt>
                <c:pt idx="35">
                  <c:v>Forest</c:v>
                </c:pt>
                <c:pt idx="36">
                  <c:v>Brentford</c:v>
                </c:pt>
                <c:pt idx="37">
                  <c:v>Everton</c:v>
                </c:pt>
                <c:pt idx="38">
                  <c:v>Freiburg</c:v>
                </c:pt>
                <c:pt idx="39">
                  <c:v>Burnley</c:v>
                </c:pt>
                <c:pt idx="40">
                  <c:v>Freiburg</c:v>
                </c:pt>
                <c:pt idx="41">
                  <c:v>Villa</c:v>
                </c:pt>
                <c:pt idx="42">
                  <c:v>Newcastle</c:v>
                </c:pt>
                <c:pt idx="43">
                  <c:v>Spurs</c:v>
                </c:pt>
                <c:pt idx="44">
                  <c:v>Wolves</c:v>
                </c:pt>
                <c:pt idx="45">
                  <c:v>Leverkusen</c:v>
                </c:pt>
                <c:pt idx="46">
                  <c:v>Fulham</c:v>
                </c:pt>
                <c:pt idx="47">
                  <c:v>Leverkusen</c:v>
                </c:pt>
                <c:pt idx="48">
                  <c:v>Palace</c:v>
                </c:pt>
                <c:pt idx="49">
                  <c:v>Liverpool</c:v>
                </c:pt>
                <c:pt idx="50">
                  <c:v>Chelsea</c:v>
                </c:pt>
                <c:pt idx="51">
                  <c:v>Luton</c:v>
                </c:pt>
                <c:pt idx="52">
                  <c:v>Man City</c:v>
                </c:pt>
              </c:strCache>
            </c:strRef>
          </c:cat>
          <c:val>
            <c:numRef>
              <c:f>'Match Grid'!$F$25:$BF$25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14</c:v>
                </c:pt>
                <c:pt idx="24">
                  <c:v>0</c:v>
                </c:pt>
                <c:pt idx="25">
                  <c:v>1</c:v>
                </c:pt>
                <c:pt idx="26">
                  <c:v>1</c:v>
                </c:pt>
                <c:pt idx="27">
                  <c:v>3</c:v>
                </c:pt>
                <c:pt idx="28">
                  <c:v>10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1</c:v>
                </c:pt>
                <c:pt idx="33">
                  <c:v>14</c:v>
                </c:pt>
                <c:pt idx="34">
                  <c:v>1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</c:v>
                </c:pt>
                <c:pt idx="39">
                  <c:v>7</c:v>
                </c:pt>
                <c:pt idx="40">
                  <c:v>0</c:v>
                </c:pt>
                <c:pt idx="41">
                  <c:v>2</c:v>
                </c:pt>
                <c:pt idx="47">
                  <c:v>8</c:v>
                </c:pt>
                <c:pt idx="4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4DD-4330-AD52-C19C4BA366E0}"/>
            </c:ext>
          </c:extLst>
        </c:ser>
        <c:ser>
          <c:idx val="13"/>
          <c:order val="13"/>
          <c:tx>
            <c:strRef>
              <c:f>'Match Grid'!$C$26</c:f>
              <c:strCache>
                <c:ptCount val="1"/>
                <c:pt idx="0">
                  <c:v>Jarrod Bowen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'Match Grid'!$F$3:$BF$3</c:f>
              <c:strCache>
                <c:ptCount val="53"/>
                <c:pt idx="0">
                  <c:v>Bournemouth</c:v>
                </c:pt>
                <c:pt idx="1">
                  <c:v>Chelsea</c:v>
                </c:pt>
                <c:pt idx="2">
                  <c:v>Brighton</c:v>
                </c:pt>
                <c:pt idx="3">
                  <c:v>Luton</c:v>
                </c:pt>
                <c:pt idx="4">
                  <c:v>Man City</c:v>
                </c:pt>
                <c:pt idx="5">
                  <c:v>TSC</c:v>
                </c:pt>
                <c:pt idx="6">
                  <c:v>Liverpool</c:v>
                </c:pt>
                <c:pt idx="7">
                  <c:v>Lincoln</c:v>
                </c:pt>
                <c:pt idx="8">
                  <c:v>Sheff Utd</c:v>
                </c:pt>
                <c:pt idx="9">
                  <c:v>Freiburg</c:v>
                </c:pt>
                <c:pt idx="10">
                  <c:v>Newcastle</c:v>
                </c:pt>
                <c:pt idx="11">
                  <c:v>Villa</c:v>
                </c:pt>
                <c:pt idx="12">
                  <c:v>Olympiakos</c:v>
                </c:pt>
                <c:pt idx="13">
                  <c:v>Everton</c:v>
                </c:pt>
                <c:pt idx="14">
                  <c:v>Arsenal</c:v>
                </c:pt>
                <c:pt idx="15">
                  <c:v>Brentford</c:v>
                </c:pt>
                <c:pt idx="16">
                  <c:v>Olympiakos</c:v>
                </c:pt>
                <c:pt idx="17">
                  <c:v>Forest</c:v>
                </c:pt>
                <c:pt idx="18">
                  <c:v>Burnley</c:v>
                </c:pt>
                <c:pt idx="19">
                  <c:v>TSC</c:v>
                </c:pt>
                <c:pt idx="20">
                  <c:v>Palace</c:v>
                </c:pt>
                <c:pt idx="21">
                  <c:v>Spurs</c:v>
                </c:pt>
                <c:pt idx="22">
                  <c:v>Fulham</c:v>
                </c:pt>
                <c:pt idx="23">
                  <c:v>Freiburg</c:v>
                </c:pt>
                <c:pt idx="24">
                  <c:v>Wolves</c:v>
                </c:pt>
                <c:pt idx="25">
                  <c:v>Liverpool</c:v>
                </c:pt>
                <c:pt idx="26">
                  <c:v>Man Utd</c:v>
                </c:pt>
                <c:pt idx="27">
                  <c:v>Arsenal</c:v>
                </c:pt>
                <c:pt idx="28">
                  <c:v>Brighton</c:v>
                </c:pt>
                <c:pt idx="29">
                  <c:v>Bristol City</c:v>
                </c:pt>
                <c:pt idx="30">
                  <c:v>Bristol City</c:v>
                </c:pt>
                <c:pt idx="31">
                  <c:v>Sheff Utd</c:v>
                </c:pt>
                <c:pt idx="32">
                  <c:v>Bournemouth</c:v>
                </c:pt>
                <c:pt idx="33">
                  <c:v>Man Utd</c:v>
                </c:pt>
                <c:pt idx="34">
                  <c:v>Arsenal</c:v>
                </c:pt>
                <c:pt idx="35">
                  <c:v>Forest</c:v>
                </c:pt>
                <c:pt idx="36">
                  <c:v>Brentford</c:v>
                </c:pt>
                <c:pt idx="37">
                  <c:v>Everton</c:v>
                </c:pt>
                <c:pt idx="38">
                  <c:v>Freiburg</c:v>
                </c:pt>
                <c:pt idx="39">
                  <c:v>Burnley</c:v>
                </c:pt>
                <c:pt idx="40">
                  <c:v>Freiburg</c:v>
                </c:pt>
                <c:pt idx="41">
                  <c:v>Villa</c:v>
                </c:pt>
                <c:pt idx="42">
                  <c:v>Newcastle</c:v>
                </c:pt>
                <c:pt idx="43">
                  <c:v>Spurs</c:v>
                </c:pt>
                <c:pt idx="44">
                  <c:v>Wolves</c:v>
                </c:pt>
                <c:pt idx="45">
                  <c:v>Leverkusen</c:v>
                </c:pt>
                <c:pt idx="46">
                  <c:v>Fulham</c:v>
                </c:pt>
                <c:pt idx="47">
                  <c:v>Leverkusen</c:v>
                </c:pt>
                <c:pt idx="48">
                  <c:v>Palace</c:v>
                </c:pt>
                <c:pt idx="49">
                  <c:v>Liverpool</c:v>
                </c:pt>
                <c:pt idx="50">
                  <c:v>Chelsea</c:v>
                </c:pt>
                <c:pt idx="51">
                  <c:v>Luton</c:v>
                </c:pt>
                <c:pt idx="52">
                  <c:v>Man City</c:v>
                </c:pt>
              </c:strCache>
            </c:strRef>
          </c:cat>
          <c:val>
            <c:numRef>
              <c:f>'Match Grid'!$F$26:$BF$26</c:f>
              <c:numCache>
                <c:formatCode>General</c:formatCode>
                <c:ptCount val="53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10</c:v>
                </c:pt>
                <c:pt idx="12">
                  <c:v>0</c:v>
                </c:pt>
                <c:pt idx="13">
                  <c:v>1</c:v>
                </c:pt>
                <c:pt idx="14">
                  <c:v>5</c:v>
                </c:pt>
                <c:pt idx="15">
                  <c:v>0</c:v>
                </c:pt>
                <c:pt idx="16">
                  <c:v>8</c:v>
                </c:pt>
                <c:pt idx="17">
                  <c:v>4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10</c:v>
                </c:pt>
                <c:pt idx="22">
                  <c:v>7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11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1</c:v>
                </c:pt>
                <c:pt idx="35">
                  <c:v>0</c:v>
                </c:pt>
                <c:pt idx="36">
                  <c:v>22</c:v>
                </c:pt>
                <c:pt idx="37">
                  <c:v>0</c:v>
                </c:pt>
                <c:pt idx="38">
                  <c:v>1</c:v>
                </c:pt>
                <c:pt idx="39">
                  <c:v>3</c:v>
                </c:pt>
                <c:pt idx="40">
                  <c:v>0</c:v>
                </c:pt>
                <c:pt idx="41">
                  <c:v>0</c:v>
                </c:pt>
                <c:pt idx="43">
                  <c:v>5</c:v>
                </c:pt>
                <c:pt idx="47">
                  <c:v>1</c:v>
                </c:pt>
                <c:pt idx="49">
                  <c:v>15</c:v>
                </c:pt>
                <c:pt idx="50">
                  <c:v>2</c:v>
                </c:pt>
                <c:pt idx="5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4DD-4330-AD52-C19C4BA366E0}"/>
            </c:ext>
          </c:extLst>
        </c:ser>
        <c:ser>
          <c:idx val="14"/>
          <c:order val="14"/>
          <c:tx>
            <c:strRef>
              <c:f>'Match Grid'!$C$27</c:f>
              <c:strCache>
                <c:ptCount val="1"/>
                <c:pt idx="0">
                  <c:v>Angelo Ogbonna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'Match Grid'!$F$3:$BF$3</c:f>
              <c:strCache>
                <c:ptCount val="53"/>
                <c:pt idx="0">
                  <c:v>Bournemouth</c:v>
                </c:pt>
                <c:pt idx="1">
                  <c:v>Chelsea</c:v>
                </c:pt>
                <c:pt idx="2">
                  <c:v>Brighton</c:v>
                </c:pt>
                <c:pt idx="3">
                  <c:v>Luton</c:v>
                </c:pt>
                <c:pt idx="4">
                  <c:v>Man City</c:v>
                </c:pt>
                <c:pt idx="5">
                  <c:v>TSC</c:v>
                </c:pt>
                <c:pt idx="6">
                  <c:v>Liverpool</c:v>
                </c:pt>
                <c:pt idx="7">
                  <c:v>Lincoln</c:v>
                </c:pt>
                <c:pt idx="8">
                  <c:v>Sheff Utd</c:v>
                </c:pt>
                <c:pt idx="9">
                  <c:v>Freiburg</c:v>
                </c:pt>
                <c:pt idx="10">
                  <c:v>Newcastle</c:v>
                </c:pt>
                <c:pt idx="11">
                  <c:v>Villa</c:v>
                </c:pt>
                <c:pt idx="12">
                  <c:v>Olympiakos</c:v>
                </c:pt>
                <c:pt idx="13">
                  <c:v>Everton</c:v>
                </c:pt>
                <c:pt idx="14">
                  <c:v>Arsenal</c:v>
                </c:pt>
                <c:pt idx="15">
                  <c:v>Brentford</c:v>
                </c:pt>
                <c:pt idx="16">
                  <c:v>Olympiakos</c:v>
                </c:pt>
                <c:pt idx="17">
                  <c:v>Forest</c:v>
                </c:pt>
                <c:pt idx="18">
                  <c:v>Burnley</c:v>
                </c:pt>
                <c:pt idx="19">
                  <c:v>TSC</c:v>
                </c:pt>
                <c:pt idx="20">
                  <c:v>Palace</c:v>
                </c:pt>
                <c:pt idx="21">
                  <c:v>Spurs</c:v>
                </c:pt>
                <c:pt idx="22">
                  <c:v>Fulham</c:v>
                </c:pt>
                <c:pt idx="23">
                  <c:v>Freiburg</c:v>
                </c:pt>
                <c:pt idx="24">
                  <c:v>Wolves</c:v>
                </c:pt>
                <c:pt idx="25">
                  <c:v>Liverpool</c:v>
                </c:pt>
                <c:pt idx="26">
                  <c:v>Man Utd</c:v>
                </c:pt>
                <c:pt idx="27">
                  <c:v>Arsenal</c:v>
                </c:pt>
                <c:pt idx="28">
                  <c:v>Brighton</c:v>
                </c:pt>
                <c:pt idx="29">
                  <c:v>Bristol City</c:v>
                </c:pt>
                <c:pt idx="30">
                  <c:v>Bristol City</c:v>
                </c:pt>
                <c:pt idx="31">
                  <c:v>Sheff Utd</c:v>
                </c:pt>
                <c:pt idx="32">
                  <c:v>Bournemouth</c:v>
                </c:pt>
                <c:pt idx="33">
                  <c:v>Man Utd</c:v>
                </c:pt>
                <c:pt idx="34">
                  <c:v>Arsenal</c:v>
                </c:pt>
                <c:pt idx="35">
                  <c:v>Forest</c:v>
                </c:pt>
                <c:pt idx="36">
                  <c:v>Brentford</c:v>
                </c:pt>
                <c:pt idx="37">
                  <c:v>Everton</c:v>
                </c:pt>
                <c:pt idx="38">
                  <c:v>Freiburg</c:v>
                </c:pt>
                <c:pt idx="39">
                  <c:v>Burnley</c:v>
                </c:pt>
                <c:pt idx="40">
                  <c:v>Freiburg</c:v>
                </c:pt>
                <c:pt idx="41">
                  <c:v>Villa</c:v>
                </c:pt>
                <c:pt idx="42">
                  <c:v>Newcastle</c:v>
                </c:pt>
                <c:pt idx="43">
                  <c:v>Spurs</c:v>
                </c:pt>
                <c:pt idx="44">
                  <c:v>Wolves</c:v>
                </c:pt>
                <c:pt idx="45">
                  <c:v>Leverkusen</c:v>
                </c:pt>
                <c:pt idx="46">
                  <c:v>Fulham</c:v>
                </c:pt>
                <c:pt idx="47">
                  <c:v>Leverkusen</c:v>
                </c:pt>
                <c:pt idx="48">
                  <c:v>Palace</c:v>
                </c:pt>
                <c:pt idx="49">
                  <c:v>Liverpool</c:v>
                </c:pt>
                <c:pt idx="50">
                  <c:v>Chelsea</c:v>
                </c:pt>
                <c:pt idx="51">
                  <c:v>Luton</c:v>
                </c:pt>
                <c:pt idx="52">
                  <c:v>Man City</c:v>
                </c:pt>
              </c:strCache>
            </c:strRef>
          </c:cat>
          <c:val>
            <c:numRef>
              <c:f>'Match Grid'!$F$27:$BF$27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4DD-4330-AD52-C19C4BA366E0}"/>
            </c:ext>
          </c:extLst>
        </c:ser>
        <c:ser>
          <c:idx val="15"/>
          <c:order val="15"/>
          <c:tx>
            <c:strRef>
              <c:f>'Match Grid'!$C$28</c:f>
              <c:strCache>
                <c:ptCount val="1"/>
                <c:pt idx="0">
                  <c:v>Alphonse Areola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'Match Grid'!$F$3:$BF$3</c:f>
              <c:strCache>
                <c:ptCount val="53"/>
                <c:pt idx="0">
                  <c:v>Bournemouth</c:v>
                </c:pt>
                <c:pt idx="1">
                  <c:v>Chelsea</c:v>
                </c:pt>
                <c:pt idx="2">
                  <c:v>Brighton</c:v>
                </c:pt>
                <c:pt idx="3">
                  <c:v>Luton</c:v>
                </c:pt>
                <c:pt idx="4">
                  <c:v>Man City</c:v>
                </c:pt>
                <c:pt idx="5">
                  <c:v>TSC</c:v>
                </c:pt>
                <c:pt idx="6">
                  <c:v>Liverpool</c:v>
                </c:pt>
                <c:pt idx="7">
                  <c:v>Lincoln</c:v>
                </c:pt>
                <c:pt idx="8">
                  <c:v>Sheff Utd</c:v>
                </c:pt>
                <c:pt idx="9">
                  <c:v>Freiburg</c:v>
                </c:pt>
                <c:pt idx="10">
                  <c:v>Newcastle</c:v>
                </c:pt>
                <c:pt idx="11">
                  <c:v>Villa</c:v>
                </c:pt>
                <c:pt idx="12">
                  <c:v>Olympiakos</c:v>
                </c:pt>
                <c:pt idx="13">
                  <c:v>Everton</c:v>
                </c:pt>
                <c:pt idx="14">
                  <c:v>Arsenal</c:v>
                </c:pt>
                <c:pt idx="15">
                  <c:v>Brentford</c:v>
                </c:pt>
                <c:pt idx="16">
                  <c:v>Olympiakos</c:v>
                </c:pt>
                <c:pt idx="17">
                  <c:v>Forest</c:v>
                </c:pt>
                <c:pt idx="18">
                  <c:v>Burnley</c:v>
                </c:pt>
                <c:pt idx="19">
                  <c:v>TSC</c:v>
                </c:pt>
                <c:pt idx="20">
                  <c:v>Palace</c:v>
                </c:pt>
                <c:pt idx="21">
                  <c:v>Spurs</c:v>
                </c:pt>
                <c:pt idx="22">
                  <c:v>Fulham</c:v>
                </c:pt>
                <c:pt idx="23">
                  <c:v>Freiburg</c:v>
                </c:pt>
                <c:pt idx="24">
                  <c:v>Wolves</c:v>
                </c:pt>
                <c:pt idx="25">
                  <c:v>Liverpool</c:v>
                </c:pt>
                <c:pt idx="26">
                  <c:v>Man Utd</c:v>
                </c:pt>
                <c:pt idx="27">
                  <c:v>Arsenal</c:v>
                </c:pt>
                <c:pt idx="28">
                  <c:v>Brighton</c:v>
                </c:pt>
                <c:pt idx="29">
                  <c:v>Bristol City</c:v>
                </c:pt>
                <c:pt idx="30">
                  <c:v>Bristol City</c:v>
                </c:pt>
                <c:pt idx="31">
                  <c:v>Sheff Utd</c:v>
                </c:pt>
                <c:pt idx="32">
                  <c:v>Bournemouth</c:v>
                </c:pt>
                <c:pt idx="33">
                  <c:v>Man Utd</c:v>
                </c:pt>
                <c:pt idx="34">
                  <c:v>Arsenal</c:v>
                </c:pt>
                <c:pt idx="35">
                  <c:v>Forest</c:v>
                </c:pt>
                <c:pt idx="36">
                  <c:v>Brentford</c:v>
                </c:pt>
                <c:pt idx="37">
                  <c:v>Everton</c:v>
                </c:pt>
                <c:pt idx="38">
                  <c:v>Freiburg</c:v>
                </c:pt>
                <c:pt idx="39">
                  <c:v>Burnley</c:v>
                </c:pt>
                <c:pt idx="40">
                  <c:v>Freiburg</c:v>
                </c:pt>
                <c:pt idx="41">
                  <c:v>Villa</c:v>
                </c:pt>
                <c:pt idx="42">
                  <c:v>Newcastle</c:v>
                </c:pt>
                <c:pt idx="43">
                  <c:v>Spurs</c:v>
                </c:pt>
                <c:pt idx="44">
                  <c:v>Wolves</c:v>
                </c:pt>
                <c:pt idx="45">
                  <c:v>Leverkusen</c:v>
                </c:pt>
                <c:pt idx="46">
                  <c:v>Fulham</c:v>
                </c:pt>
                <c:pt idx="47">
                  <c:v>Leverkusen</c:v>
                </c:pt>
                <c:pt idx="48">
                  <c:v>Palace</c:v>
                </c:pt>
                <c:pt idx="49">
                  <c:v>Liverpool</c:v>
                </c:pt>
                <c:pt idx="50">
                  <c:v>Chelsea</c:v>
                </c:pt>
                <c:pt idx="51">
                  <c:v>Luton</c:v>
                </c:pt>
                <c:pt idx="52">
                  <c:v>Man City</c:v>
                </c:pt>
              </c:strCache>
            </c:strRef>
          </c:cat>
          <c:val>
            <c:numRef>
              <c:f>'Match Grid'!$F$28:$BF$28</c:f>
              <c:numCache>
                <c:formatCode>General</c:formatCode>
                <c:ptCount val="53"/>
                <c:pt idx="0">
                  <c:v>0</c:v>
                </c:pt>
                <c:pt idx="1">
                  <c:v>5</c:v>
                </c:pt>
                <c:pt idx="2">
                  <c:v>13</c:v>
                </c:pt>
                <c:pt idx="3">
                  <c:v>0</c:v>
                </c:pt>
                <c:pt idx="4">
                  <c:v>13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4</c:v>
                </c:pt>
                <c:pt idx="28">
                  <c:v>17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16</c:v>
                </c:pt>
                <c:pt idx="33">
                  <c:v>0</c:v>
                </c:pt>
                <c:pt idx="34">
                  <c:v>1</c:v>
                </c:pt>
                <c:pt idx="35">
                  <c:v>7</c:v>
                </c:pt>
                <c:pt idx="36">
                  <c:v>0</c:v>
                </c:pt>
                <c:pt idx="37">
                  <c:v>21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5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4DD-4330-AD52-C19C4BA366E0}"/>
            </c:ext>
          </c:extLst>
        </c:ser>
        <c:ser>
          <c:idx val="16"/>
          <c:order val="16"/>
          <c:tx>
            <c:strRef>
              <c:f>'Match Grid'!$C$29</c:f>
              <c:strCache>
                <c:ptCount val="1"/>
                <c:pt idx="0">
                  <c:v>Nayef Aguerd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'Match Grid'!$F$3:$BF$3</c:f>
              <c:strCache>
                <c:ptCount val="53"/>
                <c:pt idx="0">
                  <c:v>Bournemouth</c:v>
                </c:pt>
                <c:pt idx="1">
                  <c:v>Chelsea</c:v>
                </c:pt>
                <c:pt idx="2">
                  <c:v>Brighton</c:v>
                </c:pt>
                <c:pt idx="3">
                  <c:v>Luton</c:v>
                </c:pt>
                <c:pt idx="4">
                  <c:v>Man City</c:v>
                </c:pt>
                <c:pt idx="5">
                  <c:v>TSC</c:v>
                </c:pt>
                <c:pt idx="6">
                  <c:v>Liverpool</c:v>
                </c:pt>
                <c:pt idx="7">
                  <c:v>Lincoln</c:v>
                </c:pt>
                <c:pt idx="8">
                  <c:v>Sheff Utd</c:v>
                </c:pt>
                <c:pt idx="9">
                  <c:v>Freiburg</c:v>
                </c:pt>
                <c:pt idx="10">
                  <c:v>Newcastle</c:v>
                </c:pt>
                <c:pt idx="11">
                  <c:v>Villa</c:v>
                </c:pt>
                <c:pt idx="12">
                  <c:v>Olympiakos</c:v>
                </c:pt>
                <c:pt idx="13">
                  <c:v>Everton</c:v>
                </c:pt>
                <c:pt idx="14">
                  <c:v>Arsenal</c:v>
                </c:pt>
                <c:pt idx="15">
                  <c:v>Brentford</c:v>
                </c:pt>
                <c:pt idx="16">
                  <c:v>Olympiakos</c:v>
                </c:pt>
                <c:pt idx="17">
                  <c:v>Forest</c:v>
                </c:pt>
                <c:pt idx="18">
                  <c:v>Burnley</c:v>
                </c:pt>
                <c:pt idx="19">
                  <c:v>TSC</c:v>
                </c:pt>
                <c:pt idx="20">
                  <c:v>Palace</c:v>
                </c:pt>
                <c:pt idx="21">
                  <c:v>Spurs</c:v>
                </c:pt>
                <c:pt idx="22">
                  <c:v>Fulham</c:v>
                </c:pt>
                <c:pt idx="23">
                  <c:v>Freiburg</c:v>
                </c:pt>
                <c:pt idx="24">
                  <c:v>Wolves</c:v>
                </c:pt>
                <c:pt idx="25">
                  <c:v>Liverpool</c:v>
                </c:pt>
                <c:pt idx="26">
                  <c:v>Man Utd</c:v>
                </c:pt>
                <c:pt idx="27">
                  <c:v>Arsenal</c:v>
                </c:pt>
                <c:pt idx="28">
                  <c:v>Brighton</c:v>
                </c:pt>
                <c:pt idx="29">
                  <c:v>Bristol City</c:v>
                </c:pt>
                <c:pt idx="30">
                  <c:v>Bristol City</c:v>
                </c:pt>
                <c:pt idx="31">
                  <c:v>Sheff Utd</c:v>
                </c:pt>
                <c:pt idx="32">
                  <c:v>Bournemouth</c:v>
                </c:pt>
                <c:pt idx="33">
                  <c:v>Man Utd</c:v>
                </c:pt>
                <c:pt idx="34">
                  <c:v>Arsenal</c:v>
                </c:pt>
                <c:pt idx="35">
                  <c:v>Forest</c:v>
                </c:pt>
                <c:pt idx="36">
                  <c:v>Brentford</c:v>
                </c:pt>
                <c:pt idx="37">
                  <c:v>Everton</c:v>
                </c:pt>
                <c:pt idx="38">
                  <c:v>Freiburg</c:v>
                </c:pt>
                <c:pt idx="39">
                  <c:v>Burnley</c:v>
                </c:pt>
                <c:pt idx="40">
                  <c:v>Freiburg</c:v>
                </c:pt>
                <c:pt idx="41">
                  <c:v>Villa</c:v>
                </c:pt>
                <c:pt idx="42">
                  <c:v>Newcastle</c:v>
                </c:pt>
                <c:pt idx="43">
                  <c:v>Spurs</c:v>
                </c:pt>
                <c:pt idx="44">
                  <c:v>Wolves</c:v>
                </c:pt>
                <c:pt idx="45">
                  <c:v>Leverkusen</c:v>
                </c:pt>
                <c:pt idx="46">
                  <c:v>Fulham</c:v>
                </c:pt>
                <c:pt idx="47">
                  <c:v>Leverkusen</c:v>
                </c:pt>
                <c:pt idx="48">
                  <c:v>Palace</c:v>
                </c:pt>
                <c:pt idx="49">
                  <c:v>Liverpool</c:v>
                </c:pt>
                <c:pt idx="50">
                  <c:v>Chelsea</c:v>
                </c:pt>
                <c:pt idx="51">
                  <c:v>Luton</c:v>
                </c:pt>
                <c:pt idx="52">
                  <c:v>Man City</c:v>
                </c:pt>
              </c:strCache>
            </c:strRef>
          </c:cat>
          <c:val>
            <c:numRef>
              <c:f>'Match Grid'!$F$29:$BF$29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1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4DD-4330-AD52-C19C4BA366E0}"/>
            </c:ext>
          </c:extLst>
        </c:ser>
        <c:ser>
          <c:idx val="17"/>
          <c:order val="17"/>
          <c:tx>
            <c:strRef>
              <c:f>'Match Grid'!$C$30</c:f>
              <c:strCache>
                <c:ptCount val="1"/>
                <c:pt idx="0">
                  <c:v>Tomas Soucek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'Match Grid'!$F$3:$BF$3</c:f>
              <c:strCache>
                <c:ptCount val="53"/>
                <c:pt idx="0">
                  <c:v>Bournemouth</c:v>
                </c:pt>
                <c:pt idx="1">
                  <c:v>Chelsea</c:v>
                </c:pt>
                <c:pt idx="2">
                  <c:v>Brighton</c:v>
                </c:pt>
                <c:pt idx="3">
                  <c:v>Luton</c:v>
                </c:pt>
                <c:pt idx="4">
                  <c:v>Man City</c:v>
                </c:pt>
                <c:pt idx="5">
                  <c:v>TSC</c:v>
                </c:pt>
                <c:pt idx="6">
                  <c:v>Liverpool</c:v>
                </c:pt>
                <c:pt idx="7">
                  <c:v>Lincoln</c:v>
                </c:pt>
                <c:pt idx="8">
                  <c:v>Sheff Utd</c:v>
                </c:pt>
                <c:pt idx="9">
                  <c:v>Freiburg</c:v>
                </c:pt>
                <c:pt idx="10">
                  <c:v>Newcastle</c:v>
                </c:pt>
                <c:pt idx="11">
                  <c:v>Villa</c:v>
                </c:pt>
                <c:pt idx="12">
                  <c:v>Olympiakos</c:v>
                </c:pt>
                <c:pt idx="13">
                  <c:v>Everton</c:v>
                </c:pt>
                <c:pt idx="14">
                  <c:v>Arsenal</c:v>
                </c:pt>
                <c:pt idx="15">
                  <c:v>Brentford</c:v>
                </c:pt>
                <c:pt idx="16">
                  <c:v>Olympiakos</c:v>
                </c:pt>
                <c:pt idx="17">
                  <c:v>Forest</c:v>
                </c:pt>
                <c:pt idx="18">
                  <c:v>Burnley</c:v>
                </c:pt>
                <c:pt idx="19">
                  <c:v>TSC</c:v>
                </c:pt>
                <c:pt idx="20">
                  <c:v>Palace</c:v>
                </c:pt>
                <c:pt idx="21">
                  <c:v>Spurs</c:v>
                </c:pt>
                <c:pt idx="22">
                  <c:v>Fulham</c:v>
                </c:pt>
                <c:pt idx="23">
                  <c:v>Freiburg</c:v>
                </c:pt>
                <c:pt idx="24">
                  <c:v>Wolves</c:v>
                </c:pt>
                <c:pt idx="25">
                  <c:v>Liverpool</c:v>
                </c:pt>
                <c:pt idx="26">
                  <c:v>Man Utd</c:v>
                </c:pt>
                <c:pt idx="27">
                  <c:v>Arsenal</c:v>
                </c:pt>
                <c:pt idx="28">
                  <c:v>Brighton</c:v>
                </c:pt>
                <c:pt idx="29">
                  <c:v>Bristol City</c:v>
                </c:pt>
                <c:pt idx="30">
                  <c:v>Bristol City</c:v>
                </c:pt>
                <c:pt idx="31">
                  <c:v>Sheff Utd</c:v>
                </c:pt>
                <c:pt idx="32">
                  <c:v>Bournemouth</c:v>
                </c:pt>
                <c:pt idx="33">
                  <c:v>Man Utd</c:v>
                </c:pt>
                <c:pt idx="34">
                  <c:v>Arsenal</c:v>
                </c:pt>
                <c:pt idx="35">
                  <c:v>Forest</c:v>
                </c:pt>
                <c:pt idx="36">
                  <c:v>Brentford</c:v>
                </c:pt>
                <c:pt idx="37">
                  <c:v>Everton</c:v>
                </c:pt>
                <c:pt idx="38">
                  <c:v>Freiburg</c:v>
                </c:pt>
                <c:pt idx="39">
                  <c:v>Burnley</c:v>
                </c:pt>
                <c:pt idx="40">
                  <c:v>Freiburg</c:v>
                </c:pt>
                <c:pt idx="41">
                  <c:v>Villa</c:v>
                </c:pt>
                <c:pt idx="42">
                  <c:v>Newcastle</c:v>
                </c:pt>
                <c:pt idx="43">
                  <c:v>Spurs</c:v>
                </c:pt>
                <c:pt idx="44">
                  <c:v>Wolves</c:v>
                </c:pt>
                <c:pt idx="45">
                  <c:v>Leverkusen</c:v>
                </c:pt>
                <c:pt idx="46">
                  <c:v>Fulham</c:v>
                </c:pt>
                <c:pt idx="47">
                  <c:v>Leverkusen</c:v>
                </c:pt>
                <c:pt idx="48">
                  <c:v>Palace</c:v>
                </c:pt>
                <c:pt idx="49">
                  <c:v>Liverpool</c:v>
                </c:pt>
                <c:pt idx="50">
                  <c:v>Chelsea</c:v>
                </c:pt>
                <c:pt idx="51">
                  <c:v>Luton</c:v>
                </c:pt>
                <c:pt idx="52">
                  <c:v>Man City</c:v>
                </c:pt>
              </c:strCache>
            </c:strRef>
          </c:cat>
          <c:val>
            <c:numRef>
              <c:f>'Match Grid'!$F$30:$BF$30</c:f>
              <c:numCache>
                <c:formatCode>General</c:formatCode>
                <c:ptCount val="53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8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</c:v>
                </c:pt>
                <c:pt idx="38">
                  <c:v>0</c:v>
                </c:pt>
                <c:pt idx="39">
                  <c:v>1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5">
                  <c:v>2</c:v>
                </c:pt>
                <c:pt idx="47">
                  <c:v>1</c:v>
                </c:pt>
                <c:pt idx="5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4DD-4330-AD52-C19C4BA366E0}"/>
            </c:ext>
          </c:extLst>
        </c:ser>
        <c:ser>
          <c:idx val="18"/>
          <c:order val="18"/>
          <c:tx>
            <c:strRef>
              <c:f>'Match Grid'!$C$31</c:f>
              <c:strCache>
                <c:ptCount val="1"/>
                <c:pt idx="0">
                  <c:v>Emerson Palmieri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'Match Grid'!$F$3:$BF$3</c:f>
              <c:strCache>
                <c:ptCount val="53"/>
                <c:pt idx="0">
                  <c:v>Bournemouth</c:v>
                </c:pt>
                <c:pt idx="1">
                  <c:v>Chelsea</c:v>
                </c:pt>
                <c:pt idx="2">
                  <c:v>Brighton</c:v>
                </c:pt>
                <c:pt idx="3">
                  <c:v>Luton</c:v>
                </c:pt>
                <c:pt idx="4">
                  <c:v>Man City</c:v>
                </c:pt>
                <c:pt idx="5">
                  <c:v>TSC</c:v>
                </c:pt>
                <c:pt idx="6">
                  <c:v>Liverpool</c:v>
                </c:pt>
                <c:pt idx="7">
                  <c:v>Lincoln</c:v>
                </c:pt>
                <c:pt idx="8">
                  <c:v>Sheff Utd</c:v>
                </c:pt>
                <c:pt idx="9">
                  <c:v>Freiburg</c:v>
                </c:pt>
                <c:pt idx="10">
                  <c:v>Newcastle</c:v>
                </c:pt>
                <c:pt idx="11">
                  <c:v>Villa</c:v>
                </c:pt>
                <c:pt idx="12">
                  <c:v>Olympiakos</c:v>
                </c:pt>
                <c:pt idx="13">
                  <c:v>Everton</c:v>
                </c:pt>
                <c:pt idx="14">
                  <c:v>Arsenal</c:v>
                </c:pt>
                <c:pt idx="15">
                  <c:v>Brentford</c:v>
                </c:pt>
                <c:pt idx="16">
                  <c:v>Olympiakos</c:v>
                </c:pt>
                <c:pt idx="17">
                  <c:v>Forest</c:v>
                </c:pt>
                <c:pt idx="18">
                  <c:v>Burnley</c:v>
                </c:pt>
                <c:pt idx="19">
                  <c:v>TSC</c:v>
                </c:pt>
                <c:pt idx="20">
                  <c:v>Palace</c:v>
                </c:pt>
                <c:pt idx="21">
                  <c:v>Spurs</c:v>
                </c:pt>
                <c:pt idx="22">
                  <c:v>Fulham</c:v>
                </c:pt>
                <c:pt idx="23">
                  <c:v>Freiburg</c:v>
                </c:pt>
                <c:pt idx="24">
                  <c:v>Wolves</c:v>
                </c:pt>
                <c:pt idx="25">
                  <c:v>Liverpool</c:v>
                </c:pt>
                <c:pt idx="26">
                  <c:v>Man Utd</c:v>
                </c:pt>
                <c:pt idx="27">
                  <c:v>Arsenal</c:v>
                </c:pt>
                <c:pt idx="28">
                  <c:v>Brighton</c:v>
                </c:pt>
                <c:pt idx="29">
                  <c:v>Bristol City</c:v>
                </c:pt>
                <c:pt idx="30">
                  <c:v>Bristol City</c:v>
                </c:pt>
                <c:pt idx="31">
                  <c:v>Sheff Utd</c:v>
                </c:pt>
                <c:pt idx="32">
                  <c:v>Bournemouth</c:v>
                </c:pt>
                <c:pt idx="33">
                  <c:v>Man Utd</c:v>
                </c:pt>
                <c:pt idx="34">
                  <c:v>Arsenal</c:v>
                </c:pt>
                <c:pt idx="35">
                  <c:v>Forest</c:v>
                </c:pt>
                <c:pt idx="36">
                  <c:v>Brentford</c:v>
                </c:pt>
                <c:pt idx="37">
                  <c:v>Everton</c:v>
                </c:pt>
                <c:pt idx="38">
                  <c:v>Freiburg</c:v>
                </c:pt>
                <c:pt idx="39">
                  <c:v>Burnley</c:v>
                </c:pt>
                <c:pt idx="40">
                  <c:v>Freiburg</c:v>
                </c:pt>
                <c:pt idx="41">
                  <c:v>Villa</c:v>
                </c:pt>
                <c:pt idx="42">
                  <c:v>Newcastle</c:v>
                </c:pt>
                <c:pt idx="43">
                  <c:v>Spurs</c:v>
                </c:pt>
                <c:pt idx="44">
                  <c:v>Wolves</c:v>
                </c:pt>
                <c:pt idx="45">
                  <c:v>Leverkusen</c:v>
                </c:pt>
                <c:pt idx="46">
                  <c:v>Fulham</c:v>
                </c:pt>
                <c:pt idx="47">
                  <c:v>Leverkusen</c:v>
                </c:pt>
                <c:pt idx="48">
                  <c:v>Palace</c:v>
                </c:pt>
                <c:pt idx="49">
                  <c:v>Liverpool</c:v>
                </c:pt>
                <c:pt idx="50">
                  <c:v>Chelsea</c:v>
                </c:pt>
                <c:pt idx="51">
                  <c:v>Luton</c:v>
                </c:pt>
                <c:pt idx="52">
                  <c:v>Man City</c:v>
                </c:pt>
              </c:strCache>
            </c:strRef>
          </c:cat>
          <c:val>
            <c:numRef>
              <c:f>'Match Grid'!$F$31:$BF$31</c:f>
              <c:numCache>
                <c:formatCode>General</c:formatCode>
                <c:ptCount val="53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6</c:v>
                </c:pt>
                <c:pt idx="11">
                  <c:v>4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4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8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10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4DD-4330-AD52-C19C4BA366E0}"/>
            </c:ext>
          </c:extLst>
        </c:ser>
        <c:ser>
          <c:idx val="19"/>
          <c:order val="19"/>
          <c:tx>
            <c:strRef>
              <c:f>'Match Grid'!$C$35</c:f>
              <c:strCache>
                <c:ptCount val="1"/>
                <c:pt idx="0">
                  <c:v>Callum Marshall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'Match Grid'!$F$3:$BF$3</c:f>
              <c:strCache>
                <c:ptCount val="53"/>
                <c:pt idx="0">
                  <c:v>Bournemouth</c:v>
                </c:pt>
                <c:pt idx="1">
                  <c:v>Chelsea</c:v>
                </c:pt>
                <c:pt idx="2">
                  <c:v>Brighton</c:v>
                </c:pt>
                <c:pt idx="3">
                  <c:v>Luton</c:v>
                </c:pt>
                <c:pt idx="4">
                  <c:v>Man City</c:v>
                </c:pt>
                <c:pt idx="5">
                  <c:v>TSC</c:v>
                </c:pt>
                <c:pt idx="6">
                  <c:v>Liverpool</c:v>
                </c:pt>
                <c:pt idx="7">
                  <c:v>Lincoln</c:v>
                </c:pt>
                <c:pt idx="8">
                  <c:v>Sheff Utd</c:v>
                </c:pt>
                <c:pt idx="9">
                  <c:v>Freiburg</c:v>
                </c:pt>
                <c:pt idx="10">
                  <c:v>Newcastle</c:v>
                </c:pt>
                <c:pt idx="11">
                  <c:v>Villa</c:v>
                </c:pt>
                <c:pt idx="12">
                  <c:v>Olympiakos</c:v>
                </c:pt>
                <c:pt idx="13">
                  <c:v>Everton</c:v>
                </c:pt>
                <c:pt idx="14">
                  <c:v>Arsenal</c:v>
                </c:pt>
                <c:pt idx="15">
                  <c:v>Brentford</c:v>
                </c:pt>
                <c:pt idx="16">
                  <c:v>Olympiakos</c:v>
                </c:pt>
                <c:pt idx="17">
                  <c:v>Forest</c:v>
                </c:pt>
                <c:pt idx="18">
                  <c:v>Burnley</c:v>
                </c:pt>
                <c:pt idx="19">
                  <c:v>TSC</c:v>
                </c:pt>
                <c:pt idx="20">
                  <c:v>Palace</c:v>
                </c:pt>
                <c:pt idx="21">
                  <c:v>Spurs</c:v>
                </c:pt>
                <c:pt idx="22">
                  <c:v>Fulham</c:v>
                </c:pt>
                <c:pt idx="23">
                  <c:v>Freiburg</c:v>
                </c:pt>
                <c:pt idx="24">
                  <c:v>Wolves</c:v>
                </c:pt>
                <c:pt idx="25">
                  <c:v>Liverpool</c:v>
                </c:pt>
                <c:pt idx="26">
                  <c:v>Man Utd</c:v>
                </c:pt>
                <c:pt idx="27">
                  <c:v>Arsenal</c:v>
                </c:pt>
                <c:pt idx="28">
                  <c:v>Brighton</c:v>
                </c:pt>
                <c:pt idx="29">
                  <c:v>Bristol City</c:v>
                </c:pt>
                <c:pt idx="30">
                  <c:v>Bristol City</c:v>
                </c:pt>
                <c:pt idx="31">
                  <c:v>Sheff Utd</c:v>
                </c:pt>
                <c:pt idx="32">
                  <c:v>Bournemouth</c:v>
                </c:pt>
                <c:pt idx="33">
                  <c:v>Man Utd</c:v>
                </c:pt>
                <c:pt idx="34">
                  <c:v>Arsenal</c:v>
                </c:pt>
                <c:pt idx="35">
                  <c:v>Forest</c:v>
                </c:pt>
                <c:pt idx="36">
                  <c:v>Brentford</c:v>
                </c:pt>
                <c:pt idx="37">
                  <c:v>Everton</c:v>
                </c:pt>
                <c:pt idx="38">
                  <c:v>Freiburg</c:v>
                </c:pt>
                <c:pt idx="39">
                  <c:v>Burnley</c:v>
                </c:pt>
                <c:pt idx="40">
                  <c:v>Freiburg</c:v>
                </c:pt>
                <c:pt idx="41">
                  <c:v>Villa</c:v>
                </c:pt>
                <c:pt idx="42">
                  <c:v>Newcastle</c:v>
                </c:pt>
                <c:pt idx="43">
                  <c:v>Spurs</c:v>
                </c:pt>
                <c:pt idx="44">
                  <c:v>Wolves</c:v>
                </c:pt>
                <c:pt idx="45">
                  <c:v>Leverkusen</c:v>
                </c:pt>
                <c:pt idx="46">
                  <c:v>Fulham</c:v>
                </c:pt>
                <c:pt idx="47">
                  <c:v>Leverkusen</c:v>
                </c:pt>
                <c:pt idx="48">
                  <c:v>Palace</c:v>
                </c:pt>
                <c:pt idx="49">
                  <c:v>Liverpool</c:v>
                </c:pt>
                <c:pt idx="50">
                  <c:v>Chelsea</c:v>
                </c:pt>
                <c:pt idx="51">
                  <c:v>Luton</c:v>
                </c:pt>
                <c:pt idx="52">
                  <c:v>Man City</c:v>
                </c:pt>
              </c:strCache>
            </c:strRef>
          </c:cat>
          <c:val>
            <c:numRef>
              <c:f>'Match Grid'!$F$35:$BF$35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4DD-4330-AD52-C19C4BA366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494749743"/>
        <c:axId val="1856844863"/>
      </c:barChart>
      <c:catAx>
        <c:axId val="4947497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exend" pitchFamily="2" charset="0"/>
                <a:ea typeface="+mn-ea"/>
                <a:cs typeface="+mn-cs"/>
              </a:defRPr>
            </a:pPr>
            <a:endParaRPr lang="en-US"/>
          </a:p>
        </c:txPr>
        <c:crossAx val="1856844863"/>
        <c:crosses val="autoZero"/>
        <c:auto val="1"/>
        <c:lblAlgn val="ctr"/>
        <c:lblOffset val="100"/>
        <c:noMultiLvlLbl val="0"/>
      </c:catAx>
      <c:valAx>
        <c:axId val="185684486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947497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500">
          <a:latin typeface="Lexend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[HOTY_2023-24.xlsx]Pivots!PivotTable6</c:name>
    <c:fmtId val="6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Lexend" pitchFamily="2" charset="0"/>
                <a:ea typeface="+mn-ea"/>
                <a:cs typeface="+mn-cs"/>
              </a:defRPr>
            </a:pPr>
            <a:r>
              <a:rPr lang="en-US" b="1"/>
              <a:t>% Matches</a:t>
            </a:r>
            <a:r>
              <a:rPr lang="en-US" b="1" baseline="0"/>
              <a:t> Nominated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Lexend" pitchFamily="2" charset="0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E1F4FB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ellipsis" horzOverflow="clip" vert="horz" wrap="non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Lexend" pitchFamily="2" charset="0"/>
                  <a:ea typeface="+mn-ea"/>
                  <a:cs typeface="+mn-cs"/>
                </a:defRPr>
              </a:pPr>
              <a:endParaRPr lang="en-US"/>
            </a:p>
          </c:txPr>
          <c:dLblPos val="inBase"/>
          <c:showLegendKey val="0"/>
          <c:showVal val="1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3"/>
        <c:spPr>
          <a:solidFill>
            <a:srgbClr val="E1F4FB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ellipsis" horzOverflow="clip" vert="horz" wrap="none" lIns="38100" tIns="19050" rIns="38100" bIns="19050" anchor="ctr" anchorCtr="1">
              <a:spAutoFit/>
            </a:bodyPr>
            <a:lstStyle/>
            <a:p>
              <a:pPr>
                <a:defRPr sz="7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Lexend" pitchFamily="2" charset="0"/>
                  <a:ea typeface="+mn-ea"/>
                  <a:cs typeface="+mn-cs"/>
                </a:defRPr>
              </a:pPr>
              <a:endParaRPr lang="en-US"/>
            </a:p>
          </c:txPr>
          <c:dLblPos val="inBase"/>
          <c:showLegendKey val="0"/>
          <c:showVal val="1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4"/>
        <c:spPr>
          <a:solidFill>
            <a:srgbClr val="E1F4FB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ellipsis" horzOverflow="clip" vert="horz" wrap="none" lIns="38100" tIns="19050" rIns="38100" bIns="19050" anchor="ctr" anchorCtr="1">
              <a:spAutoFit/>
            </a:bodyPr>
            <a:lstStyle/>
            <a:p>
              <a:pPr>
                <a:defRPr sz="6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Lexend" pitchFamily="2" charset="0"/>
                  <a:ea typeface="+mn-ea"/>
                  <a:cs typeface="+mn-cs"/>
                </a:defRPr>
              </a:pPr>
              <a:endParaRPr lang="en-US"/>
            </a:p>
          </c:txPr>
          <c:dLblPos val="inBase"/>
          <c:showLegendKey val="0"/>
          <c:showVal val="1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Pivots!$B$3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E1F4F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horzOverflow="clip" vert="horz" wrap="non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exend" pitchFamily="2" charset="0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Pivots!$A$4:$A$32</c:f>
              <c:strCache>
                <c:ptCount val="28"/>
                <c:pt idx="0">
                  <c:v>Jarrod Bowen</c:v>
                </c:pt>
                <c:pt idx="1">
                  <c:v>Edson Alvarez</c:v>
                </c:pt>
                <c:pt idx="2">
                  <c:v>Mohammed Kudus</c:v>
                </c:pt>
                <c:pt idx="3">
                  <c:v>Alphonse Areola</c:v>
                </c:pt>
                <c:pt idx="4">
                  <c:v>Emerson Palmieri</c:v>
                </c:pt>
                <c:pt idx="5">
                  <c:v>Vladimir Coufal</c:v>
                </c:pt>
                <c:pt idx="6">
                  <c:v>Michail Antonio</c:v>
                </c:pt>
                <c:pt idx="7">
                  <c:v>Lucas Paqueta</c:v>
                </c:pt>
                <c:pt idx="8">
                  <c:v>James Ward-Prowse</c:v>
                </c:pt>
                <c:pt idx="9">
                  <c:v>Ben Johnson</c:v>
                </c:pt>
                <c:pt idx="10">
                  <c:v>Lukasz Fabianski</c:v>
                </c:pt>
                <c:pt idx="11">
                  <c:v>Tomas Soucek</c:v>
                </c:pt>
                <c:pt idx="12">
                  <c:v>Konstantinos Mavropanos</c:v>
                </c:pt>
                <c:pt idx="13">
                  <c:v>Kurt Zouma</c:v>
                </c:pt>
                <c:pt idx="14">
                  <c:v>Nayef Aguerd</c:v>
                </c:pt>
                <c:pt idx="15">
                  <c:v>Maxwel Cornet</c:v>
                </c:pt>
                <c:pt idx="16">
                  <c:v>Danny Ings</c:v>
                </c:pt>
                <c:pt idx="17">
                  <c:v>Angelo Ogbonna</c:v>
                </c:pt>
                <c:pt idx="18">
                  <c:v>Aaron Cresswell</c:v>
                </c:pt>
                <c:pt idx="19">
                  <c:v>George Earthy</c:v>
                </c:pt>
                <c:pt idx="20">
                  <c:v>Said Benrahma</c:v>
                </c:pt>
                <c:pt idx="21">
                  <c:v>Pablo Fornals</c:v>
                </c:pt>
                <c:pt idx="22">
                  <c:v>Callum Marshall</c:v>
                </c:pt>
                <c:pt idx="23">
                  <c:v>Thilo Kehrer</c:v>
                </c:pt>
                <c:pt idx="24">
                  <c:v>Divin Mubama</c:v>
                </c:pt>
                <c:pt idx="25">
                  <c:v>Kalvin Phillips</c:v>
                </c:pt>
                <c:pt idx="26">
                  <c:v>Joseph Anang</c:v>
                </c:pt>
                <c:pt idx="27">
                  <c:v>Kaelan Casey</c:v>
                </c:pt>
              </c:strCache>
            </c:strRef>
          </c:cat>
          <c:val>
            <c:numRef>
              <c:f>Pivots!$B$4:$B$32</c:f>
              <c:numCache>
                <c:formatCode>0%</c:formatCode>
                <c:ptCount val="28"/>
                <c:pt idx="0">
                  <c:v>0.47727272727272729</c:v>
                </c:pt>
                <c:pt idx="1">
                  <c:v>0.42857142857142855</c:v>
                </c:pt>
                <c:pt idx="2">
                  <c:v>0.4</c:v>
                </c:pt>
                <c:pt idx="3">
                  <c:v>0.33333333333333331</c:v>
                </c:pt>
                <c:pt idx="4">
                  <c:v>0.2978723404255319</c:v>
                </c:pt>
                <c:pt idx="5">
                  <c:v>0.2978723404255319</c:v>
                </c:pt>
                <c:pt idx="6">
                  <c:v>0.28125</c:v>
                </c:pt>
                <c:pt idx="7">
                  <c:v>0.27906976744186046</c:v>
                </c:pt>
                <c:pt idx="8">
                  <c:v>0.27450980392156865</c:v>
                </c:pt>
                <c:pt idx="9">
                  <c:v>0.27272727272727271</c:v>
                </c:pt>
                <c:pt idx="10">
                  <c:v>0.21739130434782608</c:v>
                </c:pt>
                <c:pt idx="11">
                  <c:v>0.21153846153846154</c:v>
                </c:pt>
                <c:pt idx="12">
                  <c:v>0.18181818181818182</c:v>
                </c:pt>
                <c:pt idx="13">
                  <c:v>0.15384615384615385</c:v>
                </c:pt>
                <c:pt idx="14">
                  <c:v>0.14285714285714285</c:v>
                </c:pt>
                <c:pt idx="15">
                  <c:v>0.125</c:v>
                </c:pt>
                <c:pt idx="16">
                  <c:v>6.6666666666666666E-2</c:v>
                </c:pt>
                <c:pt idx="17">
                  <c:v>5.8823529411764705E-2</c:v>
                </c:pt>
                <c:pt idx="18">
                  <c:v>5.5555555555555552E-2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6-496A-BE42-52E0821ED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769322495"/>
        <c:axId val="2007826623"/>
      </c:barChart>
      <c:catAx>
        <c:axId val="769322495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07826623"/>
        <c:crosses val="autoZero"/>
        <c:auto val="1"/>
        <c:lblAlgn val="ctr"/>
        <c:lblOffset val="100"/>
        <c:noMultiLvlLbl val="0"/>
      </c:catAx>
      <c:valAx>
        <c:axId val="2007826623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7693224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Lexend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16</xdr:row>
      <xdr:rowOff>0</xdr:rowOff>
    </xdr:from>
    <xdr:to>
      <xdr:col>13</xdr:col>
      <xdr:colOff>304800</xdr:colOff>
      <xdr:row>30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6E38C51-82B8-4F5C-BBF1-9120E04CA7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</xdr:colOff>
      <xdr:row>6</xdr:row>
      <xdr:rowOff>190499</xdr:rowOff>
    </xdr:from>
    <xdr:to>
      <xdr:col>17</xdr:col>
      <xdr:colOff>714375</xdr:colOff>
      <xdr:row>21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8CD9215-8923-4273-8C03-C5493ADCFD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19050</xdr:colOff>
      <xdr:row>20</xdr:row>
      <xdr:rowOff>142875</xdr:rowOff>
    </xdr:from>
    <xdr:to>
      <xdr:col>17</xdr:col>
      <xdr:colOff>714375</xdr:colOff>
      <xdr:row>34</xdr:row>
      <xdr:rowOff>180975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F2C9C458-4B15-4F57-B868-3A97B78B5D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Tom Aldworth - Intelligence Manager" refreshedDate="45432.680306481481" backgroundQuery="1" createdVersion="8" refreshedVersion="8" minRefreshableVersion="3" recordCount="0" supportSubquery="1" supportAdvancedDrill="1" xr:uid="{7488A312-5955-43D0-8FA3-B7044E6FAEEC}">
  <cacheSource type="external" connectionId="1"/>
  <cacheFields count="2">
    <cacheField name="[Table2].[PLAYER].[PLAYER]" caption="PLAYER" numFmtId="0" hierarchy="1" level="1">
      <sharedItems count="28">
        <s v="Aaron Cresswell"/>
        <s v="Alphonse Areola"/>
        <s v="Angelo Ogbonna"/>
        <s v="Ben Johnson"/>
        <s v="Callum Marshall"/>
        <s v="Danny Ings"/>
        <s v="Divin Mubama"/>
        <s v="Edson Alvarez"/>
        <s v="Emerson Palmieri"/>
        <s v="George Earthy"/>
        <s v="James Ward-Prowse"/>
        <s v="Jarrod Bowen"/>
        <s v="Joseph Anang"/>
        <s v="Kaelan Casey"/>
        <s v="Kalvin Phillips"/>
        <s v="Konstantinos Mavropanos"/>
        <s v="Kurt Zouma"/>
        <s v="Lucas Paqueta"/>
        <s v="Lukasz Fabianski"/>
        <s v="Maxwel Cornet"/>
        <s v="Michail Antonio"/>
        <s v="Mohammed Kudus"/>
        <s v="Nayef Aguerd"/>
        <s v="Pablo Fornals"/>
        <s v="Said Benrahma"/>
        <s v="Thilo Kehrer"/>
        <s v="Tomas Soucek"/>
        <s v="Vladimir Coufal"/>
      </sharedItems>
    </cacheField>
    <cacheField name="[Measures].[Sum of TOTAL NOMS]" caption="Sum of TOTAL NOMS" numFmtId="0" hierarchy="18" level="32767"/>
  </cacheFields>
  <cacheHierarchies count="19">
    <cacheHierarchy uniqueName="[Table2].[#]" caption="#" attribute="1" defaultMemberUniqueName="[Table2].[#].[All]" allUniqueName="[Table2].[#].[All]" dimensionUniqueName="[Table2]" displayFolder="" count="0" memberValueDatatype="20" unbalanced="0"/>
    <cacheHierarchy uniqueName="[Table2].[PLAYER]" caption="PLAYER" attribute="1" defaultMemberUniqueName="[Table2].[PLAYER].[All]" allUniqueName="[Table2].[PLAYER].[All]" dimensionUniqueName="[Table2]" displayFolder="" count="2" memberValueDatatype="130" unbalanced="0">
      <fieldsUsage count="2">
        <fieldUsage x="-1"/>
        <fieldUsage x="0"/>
      </fieldsUsage>
    </cacheHierarchy>
    <cacheHierarchy uniqueName="[Table2].[POSITION]" caption="POSITION" attribute="1" defaultMemberUniqueName="[Table2].[POSITION].[All]" allUniqueName="[Table2].[POSITION].[All]" dimensionUniqueName="[Table2]" displayFolder="" count="0" memberValueDatatype="130" unbalanced="0"/>
    <cacheHierarchy uniqueName="[Table2].[DOB]" caption="DOB" attribute="1" time="1" defaultMemberUniqueName="[Table2].[DOB].[All]" allUniqueName="[Table2].[DOB].[All]" dimensionUniqueName="[Table2]" displayFolder="" count="0" memberValueDatatype="7" unbalanced="0"/>
    <cacheHierarchy uniqueName="[Table2].[AGE]" caption="AGE" attribute="1" defaultMemberUniqueName="[Table2].[AGE].[All]" allUniqueName="[Table2].[AGE].[All]" dimensionUniqueName="[Table2]" displayFolder="" count="0" memberValueDatatype="20" unbalanced="0"/>
    <cacheHierarchy uniqueName="[Table2].[APPS]" caption="APPS" attribute="1" defaultMemberUniqueName="[Table2].[APPS].[All]" allUniqueName="[Table2].[APPS].[All]" dimensionUniqueName="[Table2]" displayFolder="" count="0" memberValueDatatype="20" unbalanced="0"/>
    <cacheHierarchy uniqueName="[Table2].[RANK]" caption="RANK" attribute="1" defaultMemberUniqueName="[Table2].[RANK].[All]" allUniqueName="[Table2].[RANK].[All]" dimensionUniqueName="[Table2]" displayFolder="" count="0" memberValueDatatype="20" unbalanced="0"/>
    <cacheHierarchy uniqueName="[Table2].[POINTS]" caption="POINTS" attribute="1" defaultMemberUniqueName="[Table2].[POINTS].[All]" allUniqueName="[Table2].[POINTS].[All]" dimensionUniqueName="[Table2]" displayFolder="" count="0" memberValueDatatype="20" unbalanced="0"/>
    <cacheHierarchy uniqueName="[Table2].[TOTAL NOMS]" caption="TOTAL NOMS" attribute="1" defaultMemberUniqueName="[Table2].[TOTAL NOMS].[All]" allUniqueName="[Table2].[TOTAL NOMS].[All]" dimensionUniqueName="[Table2]" displayFolder="" count="0" memberValueDatatype="20" unbalanced="0"/>
    <cacheHierarchy uniqueName="[Table2].[MATCH NOMS]" caption="MATCH NOMS" attribute="1" defaultMemberUniqueName="[Table2].[MATCH NOMS].[All]" allUniqueName="[Table2].[MATCH NOMS].[All]" dimensionUniqueName="[Table2]" displayFolder="" count="0" memberValueDatatype="20" unbalanced="0"/>
    <cacheHierarchy uniqueName="[Table2].[% MATCHES NOMINATED]" caption="% MATCHES NOMINATED" attribute="1" defaultMemberUniqueName="[Table2].[% MATCHES NOMINATED].[All]" allUniqueName="[Table2].[% MATCHES NOMINATED].[All]" dimensionUniqueName="[Table2]" displayFolder="" count="0" memberValueDatatype="5" unbalanced="0"/>
    <cacheHierarchy uniqueName="[Table2].[MOTM]" caption="MOTM" attribute="1" defaultMemberUniqueName="[Table2].[MOTM].[All]" allUniqueName="[Table2].[MOTM].[All]" dimensionUniqueName="[Table2]" displayFolder="" count="0" memberValueDatatype="20" unbalanced="0"/>
    <cacheHierarchy uniqueName="[Table2].[2ND / 3RD]" caption="2ND / 3RD" attribute="1" defaultMemberUniqueName="[Table2].[2ND / 3RD].[All]" allUniqueName="[Table2].[2ND / 3RD].[All]" dimensionUniqueName="[Table2]" displayFolder="" count="0" memberValueDatatype="20" unbalanced="0"/>
    <cacheHierarchy uniqueName="[Measures].[__XL_Count Table2]" caption="__XL_Count Table2" measure="1" displayFolder="" measureGroup="Table2" count="0" hidden="1"/>
    <cacheHierarchy uniqueName="[Measures].[__No measures defined]" caption="__No measures defined" measure="1" displayFolder="" count="0" hidden="1"/>
    <cacheHierarchy uniqueName="[Measures].[Sum of % MATCHES NOMINATED]" caption="Sum of % MATCHES NOMINATED" measure="1" displayFolder="" measureGroup="Table2" count="0" hidden="1"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Average of % MATCHES NOMINATED]" caption="Average of % MATCHES NOMINATED" measure="1" displayFolder="" measureGroup="Table2" count="0" hidden="1"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Max of % MATCHES NOMINATED]" caption="Max of % MATCHES NOMINATED" measure="1" displayFolder="" measureGroup="Table2" count="0" hidden="1"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Sum of TOTAL NOMS]" caption="Sum of TOTAL NOMS" measure="1" displayFolder="" measureGroup="Table2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8"/>
        </ext>
      </extLst>
    </cacheHierarchy>
  </cacheHierarchies>
  <kpis count="0"/>
  <dimensions count="2">
    <dimension measure="1" name="Measures" uniqueName="[Measures]" caption="Measures"/>
    <dimension name="Table2" uniqueName="[Table2]" caption="Table2"/>
  </dimensions>
  <measureGroups count="1">
    <measureGroup name="Table2" caption="Table2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Tom Aldworth - Intelligence Manager" refreshedDate="45432.680309027775" backgroundQuery="1" createdVersion="8" refreshedVersion="8" minRefreshableVersion="3" recordCount="0" supportSubquery="1" supportAdvancedDrill="1" xr:uid="{36C49D17-55FD-4FF7-853B-63B256BB117A}">
  <cacheSource type="external" connectionId="1"/>
  <cacheFields count="2">
    <cacheField name="[Measures].[Sum of % MATCHES NOMINATED]" caption="Sum of % MATCHES NOMINATED" numFmtId="0" hierarchy="15" level="32767"/>
    <cacheField name="[Table2].[PLAYER].[PLAYER]" caption="PLAYER" numFmtId="0" hierarchy="1" level="1">
      <sharedItems count="28">
        <s v="Aaron Cresswell"/>
        <s v="Alphonse Areola"/>
        <s v="Angelo Ogbonna"/>
        <s v="Ben Johnson"/>
        <s v="Callum Marshall"/>
        <s v="Danny Ings"/>
        <s v="Divin Mubama"/>
        <s v="Edson Alvarez"/>
        <s v="Emerson Palmieri"/>
        <s v="George Earthy"/>
        <s v="James Ward-Prowse"/>
        <s v="Jarrod Bowen"/>
        <s v="Joseph Anang"/>
        <s v="Kaelan Casey"/>
        <s v="Kalvin Phillips"/>
        <s v="Konstantinos Mavropanos"/>
        <s v="Kurt Zouma"/>
        <s v="Lucas Paqueta"/>
        <s v="Lukasz Fabianski"/>
        <s v="Maxwel Cornet"/>
        <s v="Michail Antonio"/>
        <s v="Mohammed Kudus"/>
        <s v="Nayef Aguerd"/>
        <s v="Pablo Fornals"/>
        <s v="Said Benrahma"/>
        <s v="Thilo Kehrer"/>
        <s v="Tomas Soucek"/>
        <s v="Vladimir Coufal"/>
      </sharedItems>
    </cacheField>
  </cacheFields>
  <cacheHierarchies count="19">
    <cacheHierarchy uniqueName="[Table2].[#]" caption="#" attribute="1" defaultMemberUniqueName="[Table2].[#].[All]" allUniqueName="[Table2].[#].[All]" dimensionUniqueName="[Table2]" displayFolder="" count="0" memberValueDatatype="20" unbalanced="0"/>
    <cacheHierarchy uniqueName="[Table2].[PLAYER]" caption="PLAYER" attribute="1" defaultMemberUniqueName="[Table2].[PLAYER].[All]" allUniqueName="[Table2].[PLAYER].[All]" dimensionUniqueName="[Table2]" displayFolder="" count="2" memberValueDatatype="130" unbalanced="0">
      <fieldsUsage count="2">
        <fieldUsage x="-1"/>
        <fieldUsage x="1"/>
      </fieldsUsage>
    </cacheHierarchy>
    <cacheHierarchy uniqueName="[Table2].[POSITION]" caption="POSITION" attribute="1" defaultMemberUniqueName="[Table2].[POSITION].[All]" allUniqueName="[Table2].[POSITION].[All]" dimensionUniqueName="[Table2]" displayFolder="" count="0" memberValueDatatype="130" unbalanced="0"/>
    <cacheHierarchy uniqueName="[Table2].[DOB]" caption="DOB" attribute="1" time="1" defaultMemberUniqueName="[Table2].[DOB].[All]" allUniqueName="[Table2].[DOB].[All]" dimensionUniqueName="[Table2]" displayFolder="" count="0" memberValueDatatype="7" unbalanced="0"/>
    <cacheHierarchy uniqueName="[Table2].[AGE]" caption="AGE" attribute="1" defaultMemberUniqueName="[Table2].[AGE].[All]" allUniqueName="[Table2].[AGE].[All]" dimensionUniqueName="[Table2]" displayFolder="" count="0" memberValueDatatype="20" unbalanced="0"/>
    <cacheHierarchy uniqueName="[Table2].[APPS]" caption="APPS" attribute="1" defaultMemberUniqueName="[Table2].[APPS].[All]" allUniqueName="[Table2].[APPS].[All]" dimensionUniqueName="[Table2]" displayFolder="" count="0" memberValueDatatype="20" unbalanced="0"/>
    <cacheHierarchy uniqueName="[Table2].[RANK]" caption="RANK" attribute="1" defaultMemberUniqueName="[Table2].[RANK].[All]" allUniqueName="[Table2].[RANK].[All]" dimensionUniqueName="[Table2]" displayFolder="" count="0" memberValueDatatype="20" unbalanced="0"/>
    <cacheHierarchy uniqueName="[Table2].[POINTS]" caption="POINTS" attribute="1" defaultMemberUniqueName="[Table2].[POINTS].[All]" allUniqueName="[Table2].[POINTS].[All]" dimensionUniqueName="[Table2]" displayFolder="" count="0" memberValueDatatype="20" unbalanced="0"/>
    <cacheHierarchy uniqueName="[Table2].[TOTAL NOMS]" caption="TOTAL NOMS" attribute="1" defaultMemberUniqueName="[Table2].[TOTAL NOMS].[All]" allUniqueName="[Table2].[TOTAL NOMS].[All]" dimensionUniqueName="[Table2]" displayFolder="" count="0" memberValueDatatype="20" unbalanced="0"/>
    <cacheHierarchy uniqueName="[Table2].[MATCH NOMS]" caption="MATCH NOMS" attribute="1" defaultMemberUniqueName="[Table2].[MATCH NOMS].[All]" allUniqueName="[Table2].[MATCH NOMS].[All]" dimensionUniqueName="[Table2]" displayFolder="" count="0" memberValueDatatype="20" unbalanced="0"/>
    <cacheHierarchy uniqueName="[Table2].[% MATCHES NOMINATED]" caption="% MATCHES NOMINATED" attribute="1" defaultMemberUniqueName="[Table2].[% MATCHES NOMINATED].[All]" allUniqueName="[Table2].[% MATCHES NOMINATED].[All]" dimensionUniqueName="[Table2]" displayFolder="" count="0" memberValueDatatype="5" unbalanced="0"/>
    <cacheHierarchy uniqueName="[Table2].[MOTM]" caption="MOTM" attribute="1" defaultMemberUniqueName="[Table2].[MOTM].[All]" allUniqueName="[Table2].[MOTM].[All]" dimensionUniqueName="[Table2]" displayFolder="" count="0" memberValueDatatype="20" unbalanced="0"/>
    <cacheHierarchy uniqueName="[Table2].[2ND / 3RD]" caption="2ND / 3RD" attribute="1" defaultMemberUniqueName="[Table2].[2ND / 3RD].[All]" allUniqueName="[Table2].[2ND / 3RD].[All]" dimensionUniqueName="[Table2]" displayFolder="" count="0" memberValueDatatype="20" unbalanced="0"/>
    <cacheHierarchy uniqueName="[Measures].[__XL_Count Table2]" caption="__XL_Count Table2" measure="1" displayFolder="" measureGroup="Table2" count="0" hidden="1"/>
    <cacheHierarchy uniqueName="[Measures].[__No measures defined]" caption="__No measures defined" measure="1" displayFolder="" count="0" hidden="1"/>
    <cacheHierarchy uniqueName="[Measures].[Sum of % MATCHES NOMINATED]" caption="Sum of % MATCHES NOMINATED" measure="1" displayFolder="" measureGroup="Table2" count="0" oneField="1" hidden="1">
      <fieldsUsage count="1">
        <fieldUsage x="0"/>
      </fieldsUsage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Average of % MATCHES NOMINATED]" caption="Average of % MATCHES NOMINATED" measure="1" displayFolder="" measureGroup="Table2" count="0" hidden="1"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Max of % MATCHES NOMINATED]" caption="Max of % MATCHES NOMINATED" measure="1" displayFolder="" measureGroup="Table2" count="0" hidden="1"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Sum of TOTAL NOMS]" caption="Sum of TOTAL NOMS" measure="1" displayFolder="" measureGroup="Table2" count="0" hidden="1">
      <extLst>
        <ext xmlns:x15="http://schemas.microsoft.com/office/spreadsheetml/2010/11/main" uri="{B97F6D7D-B522-45F9-BDA1-12C45D357490}">
          <x15:cacheHierarchy aggregatedColumn="8"/>
        </ext>
      </extLst>
    </cacheHierarchy>
  </cacheHierarchies>
  <kpis count="0"/>
  <dimensions count="2">
    <dimension measure="1" name="Measures" uniqueName="[Measures]" caption="Measures"/>
    <dimension name="Table2" uniqueName="[Table2]" caption="Table2"/>
  </dimensions>
  <measureGroups count="1">
    <measureGroup name="Table2" caption="Table2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53C8086-D7BE-4F34-92A4-A7FDE06C70F4}" name="PivotTable7" cacheId="10" applyNumberFormats="0" applyBorderFormats="0" applyFontFormats="0" applyPatternFormats="0" applyAlignmentFormats="0" applyWidthHeightFormats="1" dataCaption="Values" updatedVersion="8" minRefreshableVersion="3" useAutoFormatting="1" subtotalHiddenItems="1" itemPrintTitles="1" createdVersion="8" indent="0" outline="1" outlineData="1" multipleFieldFilters="0" chartFormat="4">
  <location ref="D3:E32" firstHeaderRow="1" firstDataRow="1" firstDataCol="1"/>
  <pivotFields count="2">
    <pivotField axis="axisRow" allDrilled="1" subtotalTop="0" showAll="0" sortType="descending" defaultSubtotal="0" defaultAttributeDrillState="1">
      <items count="2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ubtotalTop="0" showAll="0" defaultSubtotal="0"/>
  </pivotFields>
  <rowFields count="1">
    <field x="0"/>
  </rowFields>
  <rowItems count="29">
    <i>
      <x v="21"/>
    </i>
    <i>
      <x v="11"/>
    </i>
    <i>
      <x v="1"/>
    </i>
    <i>
      <x v="17"/>
    </i>
    <i>
      <x v="7"/>
    </i>
    <i>
      <x v="27"/>
    </i>
    <i>
      <x v="10"/>
    </i>
    <i>
      <x v="8"/>
    </i>
    <i>
      <x v="20"/>
    </i>
    <i>
      <x v="18"/>
    </i>
    <i>
      <x v="16"/>
    </i>
    <i>
      <x v="26"/>
    </i>
    <i>
      <x v="5"/>
    </i>
    <i>
      <x v="15"/>
    </i>
    <i>
      <x v="3"/>
    </i>
    <i>
      <x v="2"/>
    </i>
    <i>
      <x v="22"/>
    </i>
    <i>
      <x v="19"/>
    </i>
    <i>
      <x v="9"/>
    </i>
    <i>
      <x v="4"/>
    </i>
    <i>
      <x/>
    </i>
    <i>
      <x v="24"/>
    </i>
    <i>
      <x v="14"/>
    </i>
    <i>
      <x v="25"/>
    </i>
    <i>
      <x v="6"/>
    </i>
    <i>
      <x v="12"/>
    </i>
    <i>
      <x v="23"/>
    </i>
    <i>
      <x v="13"/>
    </i>
    <i t="grand">
      <x/>
    </i>
  </rowItems>
  <colItems count="1">
    <i/>
  </colItems>
  <dataFields count="1">
    <dataField name="Sum of TOTAL NOMS" fld="1" baseField="0" baseItem="0"/>
  </dataFields>
  <chartFormats count="2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Hierarchies count="19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1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HOTY_2023-24.xlsx!Table2">
        <x15:activeTabTopLevelEntity name="[Table2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00A5773-C623-4002-A70A-B7B86A6E169E}" name="PivotTable6" cacheId="13" applyNumberFormats="0" applyBorderFormats="0" applyFontFormats="0" applyPatternFormats="0" applyAlignmentFormats="0" applyWidthHeightFormats="1" dataCaption="Values" updatedVersion="8" minRefreshableVersion="3" useAutoFormatting="1" subtotalHiddenItems="1" itemPrintTitles="1" createdVersion="8" indent="0" outline="1" outlineData="1" multipleFieldFilters="0" chartFormat="7">
  <location ref="A3:B32" firstHeaderRow="1" firstDataRow="1" firstDataCol="1"/>
  <pivotFields count="2">
    <pivotField dataField="1" subtotalTop="0" showAll="0" defaultSubtotal="0"/>
    <pivotField axis="axisRow" allDrilled="1" subtotalTop="0" showAll="0" sortType="descending" defaultSubtotal="0" defaultAttributeDrillState="1">
      <items count="2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</pivotFields>
  <rowFields count="1">
    <field x="1"/>
  </rowFields>
  <rowItems count="29">
    <i>
      <x v="11"/>
    </i>
    <i>
      <x v="7"/>
    </i>
    <i>
      <x v="21"/>
    </i>
    <i>
      <x v="1"/>
    </i>
    <i>
      <x v="8"/>
    </i>
    <i>
      <x v="27"/>
    </i>
    <i>
      <x v="20"/>
    </i>
    <i>
      <x v="17"/>
    </i>
    <i>
      <x v="10"/>
    </i>
    <i>
      <x v="3"/>
    </i>
    <i>
      <x v="18"/>
    </i>
    <i>
      <x v="26"/>
    </i>
    <i>
      <x v="15"/>
    </i>
    <i>
      <x v="16"/>
    </i>
    <i>
      <x v="22"/>
    </i>
    <i>
      <x v="19"/>
    </i>
    <i>
      <x v="5"/>
    </i>
    <i>
      <x v="2"/>
    </i>
    <i>
      <x/>
    </i>
    <i>
      <x v="9"/>
    </i>
    <i>
      <x v="24"/>
    </i>
    <i>
      <x v="23"/>
    </i>
    <i>
      <x v="4"/>
    </i>
    <i>
      <x v="25"/>
    </i>
    <i>
      <x v="6"/>
    </i>
    <i>
      <x v="14"/>
    </i>
    <i>
      <x v="12"/>
    </i>
    <i>
      <x v="13"/>
    </i>
    <i t="grand">
      <x/>
    </i>
  </rowItems>
  <colItems count="1">
    <i/>
  </colItems>
  <dataFields count="1">
    <dataField name="Sum of % MATCHES NOMINATED" fld="0" baseField="0" baseItem="0" numFmtId="9"/>
  </dataFields>
  <formats count="2">
    <format dxfId="36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35">
      <pivotArea dataOnly="0" labelOnly="1" outline="0" fieldPosition="0">
        <references count="1">
          <reference field="4294967294" count="1">
            <x v="0"/>
          </reference>
        </references>
      </pivotArea>
    </format>
  </formats>
  <chartFormats count="4">
    <chartFormat chart="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Hierarchies count="19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1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HOTY_2023-24.xlsx!Table2">
        <x15:activeTabTopLevelEntity name="[Table2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ED846A2-5E46-4120-BD3F-888FAC22FEB5}" name="Table2" displayName="Table2" ref="B7:N35" totalsRowShown="0" headerRowDxfId="30" dataDxfId="28" headerRowBorderDxfId="29" tableBorderDxfId="27">
  <autoFilter ref="B7:N35" xr:uid="{5ED846A2-5E46-4120-BD3F-888FAC22FEB5}"/>
  <tableColumns count="13">
    <tableColumn id="1" xr3:uid="{5F008FC1-527B-48AD-9312-743A827229FA}" name="#" dataDxfId="26"/>
    <tableColumn id="2" xr3:uid="{CC965C2A-2751-451A-A281-E336AD0D76A4}" name="PLAYER" dataDxfId="25"/>
    <tableColumn id="3" xr3:uid="{8A791BAB-8049-4ACF-B635-033C3FC1415E}" name="POSITION" dataDxfId="24"/>
    <tableColumn id="4" xr3:uid="{71DDD680-A4A0-4760-AA79-79CBF7E0B189}" name="DOB" dataDxfId="23"/>
    <tableColumn id="5" xr3:uid="{5BF5F549-4AD4-469F-A290-D0265BF06F80}" name="AGE" dataDxfId="22">
      <calculatedColumnFormula>ROUNDDOWN((TODAY()-E8)/365.25,0)</calculatedColumnFormula>
    </tableColumn>
    <tableColumn id="6" xr3:uid="{DAE0C473-D657-4E98-8E7E-536B41120E26}" name="APPS" dataDxfId="21"/>
    <tableColumn id="7" xr3:uid="{166620DE-F368-4DD6-9FC3-48AA9D38BF21}" name="RANK" dataDxfId="20">
      <calculatedColumnFormula>_xlfn.RANK.EQ($I8,$I$8:$I$35)+COUNTIFS($I$8:$I$35,$I8,$L$8:$L$35,"&gt;"&amp;$L8)+COUNTIFS($I$8:$I$35,$I8,$L$8:$L$35,$L8,$K$8:$K$35,"&gt;"&amp;$K8)+COUNTIFS($I$8:$I$35,$I8,$L$8:$L$35,$L8,$K$8:$K$35,$K8,$M$8:$M$35,"&gt;"&amp;$M8)+COUNTIFS($I$8:$I$35,$I8,$L$8:$L$35,$L8,$K$8:$K$35,$K8,$M$8:$M$35,$M8,$N$8:$N$35,"&gt;"&amp;$N8)+COUNTIFS($I$8:$I$35,$I8,$L$8:$L$35,$L8,$K$8:$K$35,$K8,$M$8:$M$35,$M8,$N$8:$N$35,$N8,$J$8:$J$35,"&gt;"&amp;$J8)</calculatedColumnFormula>
    </tableColumn>
    <tableColumn id="8" xr3:uid="{C5E5ABF8-BF12-46C9-B052-FB83D6145B10}" name="POINTS" dataDxfId="19">
      <calculatedColumnFormula>(COUNTIF('Match Grid'!$F$7:$BT$7,"*"&amp;'WHU606 HOTY'!$C8&amp;"*")*3)+(COUNTIF('Match Grid'!$F$8:$BT$8,"*"&amp;'WHU606 HOTY'!$C8&amp;"*")*2)+COUNTIF('Match Grid'!$F$9:$BT$9,"*"&amp;'WHU606 HOTY'!$C8&amp;"*")</calculatedColumnFormula>
    </tableColumn>
    <tableColumn id="9" xr3:uid="{55B1F306-42A8-470C-ADD6-7044CC52FA22}" name="TOTAL NOMS" dataDxfId="18">
      <calculatedColumnFormula>SUMIF('Match Grid'!$C$12:$C$65,'WHU606 HOTY'!$C8,'Match Grid'!$E$12:$E$65)</calculatedColumnFormula>
    </tableColumn>
    <tableColumn id="10" xr3:uid="{8F4DD5B0-2F21-4333-BDD5-53FDC28E2C12}" name="MATCH NOMS" dataDxfId="17">
      <calculatedColumnFormula>SUMIF('Match Grid'!$C$12:$C$65,'WHU606 HOTY'!$C8,'Match Grid'!$D$12:$D$65)</calculatedColumnFormula>
    </tableColumn>
    <tableColumn id="11" xr3:uid="{8157CB19-D851-4A1F-9CDB-25EB21C0F8EB}" name="% MATCHES NOMINATED" dataDxfId="16" dataCellStyle="Percent">
      <calculatedColumnFormula>IFERROR(IF(G8&lt;5,0,K8/G8),0)</calculatedColumnFormula>
    </tableColumn>
    <tableColumn id="12" xr3:uid="{15FF0992-2D8C-4A8B-9CC3-116858DAFB31}" name="MOTM" dataDxfId="15">
      <calculatedColumnFormula>COUNTIF('Match Grid'!$7:$7,"*"&amp;'WHU606 HOTY'!$C8&amp;"*")</calculatedColumnFormula>
    </tableColumn>
    <tableColumn id="13" xr3:uid="{6CF6EF03-ACCC-4174-AF90-4CF03D7C18D0}" name="2ND / 3RD" dataDxfId="14">
      <calculatedColumnFormula>COUNTIF('Match Grid'!$8:$9,"*"&amp;'WHU606 HOTY'!$C8&amp;"*")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C0C3E-33A5-4834-9ED0-1C524DEA8451}">
  <dimension ref="A3:E32"/>
  <sheetViews>
    <sheetView workbookViewId="0">
      <selection activeCell="B29" sqref="B29"/>
    </sheetView>
  </sheetViews>
  <sheetFormatPr defaultRowHeight="15" x14ac:dyDescent="0.35"/>
  <cols>
    <col min="1" max="1" width="21.5703125" bestFit="1" customWidth="1"/>
    <col min="2" max="2" width="29" bestFit="1" customWidth="1"/>
    <col min="3" max="3" width="21.7109375" bestFit="1" customWidth="1"/>
    <col min="4" max="4" width="21.5703125" bestFit="1" customWidth="1"/>
    <col min="5" max="6" width="18.5703125" bestFit="1" customWidth="1"/>
  </cols>
  <sheetData>
    <row r="3" spans="1:5" x14ac:dyDescent="0.35">
      <c r="A3" s="62" t="s">
        <v>205</v>
      </c>
      <c r="B3" t="s">
        <v>207</v>
      </c>
      <c r="D3" s="62" t="s">
        <v>205</v>
      </c>
      <c r="E3" t="s">
        <v>208</v>
      </c>
    </row>
    <row r="4" spans="1:5" x14ac:dyDescent="0.35">
      <c r="A4" s="63" t="s">
        <v>17</v>
      </c>
      <c r="B4" s="65">
        <v>0.47727272727272729</v>
      </c>
      <c r="D4" s="63" t="s">
        <v>111</v>
      </c>
      <c r="E4" s="64">
        <v>121</v>
      </c>
    </row>
    <row r="5" spans="1:5" x14ac:dyDescent="0.35">
      <c r="A5" s="63" t="s">
        <v>72</v>
      </c>
      <c r="B5" s="65">
        <v>0.42857142857142855</v>
      </c>
      <c r="D5" s="63" t="s">
        <v>17</v>
      </c>
      <c r="E5" s="64">
        <v>117</v>
      </c>
    </row>
    <row r="6" spans="1:5" x14ac:dyDescent="0.35">
      <c r="A6" s="63" t="s">
        <v>111</v>
      </c>
      <c r="B6" s="65">
        <v>0.4</v>
      </c>
      <c r="D6" s="63" t="s">
        <v>12</v>
      </c>
      <c r="E6" s="64">
        <v>101</v>
      </c>
    </row>
    <row r="7" spans="1:5" x14ac:dyDescent="0.35">
      <c r="A7" s="63" t="s">
        <v>12</v>
      </c>
      <c r="B7" s="65">
        <v>0.33333333333333331</v>
      </c>
      <c r="D7" s="63" t="s">
        <v>11</v>
      </c>
      <c r="E7" s="64">
        <v>82</v>
      </c>
    </row>
    <row r="8" spans="1:5" x14ac:dyDescent="0.35">
      <c r="A8" s="63" t="s">
        <v>77</v>
      </c>
      <c r="B8" s="65">
        <v>0.2978723404255319</v>
      </c>
      <c r="D8" s="63" t="s">
        <v>72</v>
      </c>
      <c r="E8" s="64">
        <v>70</v>
      </c>
    </row>
    <row r="9" spans="1:5" x14ac:dyDescent="0.35">
      <c r="A9" s="63" t="s">
        <v>8</v>
      </c>
      <c r="B9" s="65">
        <v>0.2978723404255319</v>
      </c>
      <c r="D9" s="63" t="s">
        <v>8</v>
      </c>
      <c r="E9" s="64">
        <v>52</v>
      </c>
    </row>
    <row r="10" spans="1:5" x14ac:dyDescent="0.35">
      <c r="A10" s="63" t="s">
        <v>10</v>
      </c>
      <c r="B10" s="65">
        <v>0.28125</v>
      </c>
      <c r="D10" s="63" t="s">
        <v>76</v>
      </c>
      <c r="E10" s="64">
        <v>52</v>
      </c>
    </row>
    <row r="11" spans="1:5" x14ac:dyDescent="0.35">
      <c r="A11" s="63" t="s">
        <v>11</v>
      </c>
      <c r="B11" s="65">
        <v>0.27906976744186046</v>
      </c>
      <c r="D11" s="63" t="s">
        <v>77</v>
      </c>
      <c r="E11" s="64">
        <v>50</v>
      </c>
    </row>
    <row r="12" spans="1:5" x14ac:dyDescent="0.35">
      <c r="A12" s="63" t="s">
        <v>76</v>
      </c>
      <c r="B12" s="65">
        <v>0.27450980392156865</v>
      </c>
      <c r="D12" s="63" t="s">
        <v>10</v>
      </c>
      <c r="E12" s="64">
        <v>32</v>
      </c>
    </row>
    <row r="13" spans="1:5" x14ac:dyDescent="0.35">
      <c r="A13" s="63" t="s">
        <v>5</v>
      </c>
      <c r="B13" s="65">
        <v>0.27272727272727271</v>
      </c>
      <c r="D13" s="63" t="s">
        <v>4</v>
      </c>
      <c r="E13" s="64">
        <v>29</v>
      </c>
    </row>
    <row r="14" spans="1:5" x14ac:dyDescent="0.35">
      <c r="A14" s="63" t="s">
        <v>4</v>
      </c>
      <c r="B14" s="65">
        <v>0.21739130434782608</v>
      </c>
      <c r="D14" s="63" t="s">
        <v>7</v>
      </c>
      <c r="E14" s="64">
        <v>29</v>
      </c>
    </row>
    <row r="15" spans="1:5" x14ac:dyDescent="0.35">
      <c r="A15" s="63" t="s">
        <v>21</v>
      </c>
      <c r="B15" s="65">
        <v>0.21153846153846154</v>
      </c>
      <c r="D15" s="63" t="s">
        <v>21</v>
      </c>
      <c r="E15" s="64">
        <v>28</v>
      </c>
    </row>
    <row r="16" spans="1:5" x14ac:dyDescent="0.35">
      <c r="A16" s="63" t="s">
        <v>115</v>
      </c>
      <c r="B16" s="65">
        <v>0.18181818181818182</v>
      </c>
      <c r="D16" s="63" t="s">
        <v>16</v>
      </c>
      <c r="E16" s="64">
        <v>25</v>
      </c>
    </row>
    <row r="17" spans="1:5" x14ac:dyDescent="0.35">
      <c r="A17" s="63" t="s">
        <v>7</v>
      </c>
      <c r="B17" s="65">
        <v>0.15384615384615385</v>
      </c>
      <c r="D17" s="63" t="s">
        <v>115</v>
      </c>
      <c r="E17" s="64">
        <v>14</v>
      </c>
    </row>
    <row r="18" spans="1:5" x14ac:dyDescent="0.35">
      <c r="A18" s="63" t="s">
        <v>20</v>
      </c>
      <c r="B18" s="65">
        <v>0.14285714285714285</v>
      </c>
      <c r="D18" s="63" t="s">
        <v>5</v>
      </c>
      <c r="E18" s="64">
        <v>12</v>
      </c>
    </row>
    <row r="19" spans="1:5" x14ac:dyDescent="0.35">
      <c r="A19" s="63" t="s">
        <v>15</v>
      </c>
      <c r="B19" s="65">
        <v>0.125</v>
      </c>
      <c r="D19" s="63" t="s">
        <v>13</v>
      </c>
      <c r="E19" s="64">
        <v>10</v>
      </c>
    </row>
    <row r="20" spans="1:5" x14ac:dyDescent="0.35">
      <c r="A20" s="63" t="s">
        <v>16</v>
      </c>
      <c r="B20" s="65">
        <v>6.6666666666666666E-2</v>
      </c>
      <c r="D20" s="63" t="s">
        <v>20</v>
      </c>
      <c r="E20" s="64">
        <v>8</v>
      </c>
    </row>
    <row r="21" spans="1:5" x14ac:dyDescent="0.35">
      <c r="A21" s="63" t="s">
        <v>13</v>
      </c>
      <c r="B21" s="65">
        <v>5.8823529411764705E-2</v>
      </c>
      <c r="D21" s="63" t="s">
        <v>15</v>
      </c>
      <c r="E21" s="64">
        <v>5</v>
      </c>
    </row>
    <row r="22" spans="1:5" x14ac:dyDescent="0.35">
      <c r="A22" s="63" t="s">
        <v>6</v>
      </c>
      <c r="B22" s="65">
        <v>5.5555555555555552E-2</v>
      </c>
      <c r="D22" s="63" t="s">
        <v>215</v>
      </c>
      <c r="E22" s="64">
        <v>1</v>
      </c>
    </row>
    <row r="23" spans="1:5" x14ac:dyDescent="0.35">
      <c r="A23" s="63" t="s">
        <v>215</v>
      </c>
      <c r="B23" s="65">
        <v>0</v>
      </c>
      <c r="D23" s="63" t="s">
        <v>137</v>
      </c>
      <c r="E23" s="64">
        <v>1</v>
      </c>
    </row>
    <row r="24" spans="1:5" x14ac:dyDescent="0.35">
      <c r="A24" s="63" t="s">
        <v>18</v>
      </c>
      <c r="B24" s="65">
        <v>0</v>
      </c>
      <c r="D24" s="63" t="s">
        <v>6</v>
      </c>
      <c r="E24" s="64">
        <v>1</v>
      </c>
    </row>
    <row r="25" spans="1:5" x14ac:dyDescent="0.35">
      <c r="A25" s="63" t="s">
        <v>9</v>
      </c>
      <c r="B25" s="65">
        <v>0</v>
      </c>
      <c r="D25" s="63" t="s">
        <v>18</v>
      </c>
      <c r="E25" s="64">
        <v>0</v>
      </c>
    </row>
    <row r="26" spans="1:5" x14ac:dyDescent="0.35">
      <c r="A26" s="63" t="s">
        <v>137</v>
      </c>
      <c r="B26" s="65">
        <v>0</v>
      </c>
      <c r="D26" s="63" t="s">
        <v>138</v>
      </c>
      <c r="E26" s="64">
        <v>0</v>
      </c>
    </row>
    <row r="27" spans="1:5" x14ac:dyDescent="0.35">
      <c r="A27" s="63" t="s">
        <v>19</v>
      </c>
      <c r="B27" s="65">
        <v>0</v>
      </c>
      <c r="D27" s="63" t="s">
        <v>19</v>
      </c>
      <c r="E27" s="64">
        <v>0</v>
      </c>
    </row>
    <row r="28" spans="1:5" x14ac:dyDescent="0.35">
      <c r="A28" s="63" t="s">
        <v>71</v>
      </c>
      <c r="B28" s="65">
        <v>0</v>
      </c>
      <c r="D28" s="63" t="s">
        <v>71</v>
      </c>
      <c r="E28" s="64">
        <v>0</v>
      </c>
    </row>
    <row r="29" spans="1:5" x14ac:dyDescent="0.35">
      <c r="A29" s="63" t="s">
        <v>138</v>
      </c>
      <c r="B29" s="65">
        <v>0</v>
      </c>
      <c r="D29" s="63" t="s">
        <v>130</v>
      </c>
      <c r="E29" s="64">
        <v>0</v>
      </c>
    </row>
    <row r="30" spans="1:5" x14ac:dyDescent="0.35">
      <c r="A30" s="63" t="s">
        <v>130</v>
      </c>
      <c r="B30" s="65">
        <v>0</v>
      </c>
      <c r="D30" s="63" t="s">
        <v>9</v>
      </c>
      <c r="E30" s="64">
        <v>0</v>
      </c>
    </row>
    <row r="31" spans="1:5" x14ac:dyDescent="0.35">
      <c r="A31" s="63" t="s">
        <v>220</v>
      </c>
      <c r="B31" s="65">
        <v>0</v>
      </c>
      <c r="D31" s="63" t="s">
        <v>220</v>
      </c>
      <c r="E31" s="64">
        <v>0</v>
      </c>
    </row>
    <row r="32" spans="1:5" x14ac:dyDescent="0.35">
      <c r="A32" s="63" t="s">
        <v>206</v>
      </c>
      <c r="B32" s="65">
        <v>4.5559760101610083</v>
      </c>
      <c r="D32" s="63" t="s">
        <v>206</v>
      </c>
      <c r="E32" s="64">
        <v>840</v>
      </c>
    </row>
  </sheetData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9F4FF-65DB-433C-A5CD-7F7AD8D5804B}">
  <dimension ref="A1:P35"/>
  <sheetViews>
    <sheetView showGridLines="0" showRowColHeaders="0" tabSelected="1" workbookViewId="0">
      <pane ySplit="7" topLeftCell="A8" activePane="bottomLeft" state="frozen"/>
      <selection pane="bottomLeft" activeCell="A6" sqref="A4:A6"/>
    </sheetView>
  </sheetViews>
  <sheetFormatPr defaultRowHeight="15" x14ac:dyDescent="0.35"/>
  <cols>
    <col min="1" max="1" width="2.85546875" customWidth="1"/>
    <col min="2" max="2" width="4.7109375" customWidth="1"/>
    <col min="3" max="3" width="26.7109375" customWidth="1"/>
    <col min="4" max="14" width="10.7109375" customWidth="1"/>
    <col min="15" max="15" width="16.7109375" customWidth="1"/>
    <col min="16" max="16" width="28.7109375" customWidth="1"/>
    <col min="17" max="21" width="12.7109375" customWidth="1"/>
  </cols>
  <sheetData>
    <row r="1" spans="1:16" ht="15" customHeight="1" x14ac:dyDescent="0.35"/>
    <row r="2" spans="1:16" s="12" customFormat="1" ht="15" customHeight="1" x14ac:dyDescent="0.35">
      <c r="B2" s="91" t="s">
        <v>221</v>
      </c>
      <c r="C2" s="92"/>
      <c r="D2" s="92"/>
      <c r="E2" s="92"/>
      <c r="F2" s="92"/>
      <c r="G2" s="92"/>
      <c r="H2" s="86" t="s">
        <v>73</v>
      </c>
      <c r="I2" s="86"/>
      <c r="J2" s="86"/>
      <c r="K2" s="86"/>
      <c r="L2" s="86"/>
      <c r="M2" s="87"/>
      <c r="N2" s="85" t="s">
        <v>81</v>
      </c>
      <c r="O2" s="85"/>
      <c r="P2" s="85"/>
    </row>
    <row r="3" spans="1:16" ht="15" customHeight="1" x14ac:dyDescent="0.35">
      <c r="B3" s="104" t="s">
        <v>27</v>
      </c>
      <c r="C3" s="104"/>
      <c r="D3" s="99" t="str">
        <f>INDEX($C$8:$C$54,MATCH(1,$H$8:$H$54,0))</f>
        <v>Mohammed Kudus</v>
      </c>
      <c r="E3" s="100"/>
      <c r="F3" s="101"/>
      <c r="G3" s="35" t="str">
        <f>INDEX($I$8:$I$35,MATCH($D3,$C$8:$C$35,0))&amp;"pts"</f>
        <v>42pts</v>
      </c>
      <c r="H3" s="88" t="s">
        <v>74</v>
      </c>
      <c r="I3" s="88"/>
      <c r="J3" s="90" t="str">
        <f>INDEX($C$8:$C$54,MATCH($M3,$J$8:$J$54,0))</f>
        <v>Mohammed Kudus</v>
      </c>
      <c r="K3" s="90"/>
      <c r="L3" s="90"/>
      <c r="M3" s="18">
        <f>MAX($J$8:$J$54)</f>
        <v>121</v>
      </c>
      <c r="N3" s="84" t="s">
        <v>79</v>
      </c>
      <c r="O3" s="84"/>
      <c r="P3" s="43" t="s">
        <v>80</v>
      </c>
    </row>
    <row r="4" spans="1:16" ht="15" customHeight="1" x14ac:dyDescent="0.35">
      <c r="B4" s="103" t="s">
        <v>112</v>
      </c>
      <c r="C4" s="103"/>
      <c r="D4" s="96" t="str">
        <f>INDEX($C$8:$C$54,MATCH(2,$H$8:$H$54,0))</f>
        <v>Jarrod Bowen</v>
      </c>
      <c r="E4" s="97"/>
      <c r="F4" s="98"/>
      <c r="G4" s="44" t="str">
        <f>INDEX($I$8:$I$35,MATCH($D4,$C$8:$C$35,0))&amp;"pts"</f>
        <v>32pts</v>
      </c>
      <c r="H4" s="88" t="s">
        <v>211</v>
      </c>
      <c r="I4" s="88"/>
      <c r="J4" s="89" t="str">
        <f>INDEX($C$8:$C$54,MATCH($M4,$L$8:$L$54,0))</f>
        <v>Jarrod Bowen</v>
      </c>
      <c r="K4" s="89"/>
      <c r="L4" s="89"/>
      <c r="M4" s="46">
        <f>MAX($L$8:$L$54)</f>
        <v>0.47727272727272729</v>
      </c>
      <c r="N4" s="84" t="s">
        <v>128</v>
      </c>
      <c r="O4" s="84"/>
      <c r="P4" s="43" t="s">
        <v>132</v>
      </c>
    </row>
    <row r="5" spans="1:16" ht="15" customHeight="1" x14ac:dyDescent="0.35">
      <c r="B5" s="102" t="s">
        <v>113</v>
      </c>
      <c r="C5" s="102"/>
      <c r="D5" s="93" t="str">
        <f>INDEX($C$8:$C$54,MATCH(3,$H$8:$H$54,0))</f>
        <v>Vladimir Coufal</v>
      </c>
      <c r="E5" s="94"/>
      <c r="F5" s="95"/>
      <c r="G5" s="45" t="str">
        <f>INDEX($I$8:$I$35,MATCH($D5,$C$8:$C$35,0))&amp;"pts"</f>
        <v>25pts</v>
      </c>
      <c r="H5" s="88" t="s">
        <v>75</v>
      </c>
      <c r="I5" s="88"/>
      <c r="J5" s="89" t="str">
        <f>INDEX($C$8:$C$54,MATCH($M5,$M$8:$M$54,0))</f>
        <v>Mohammed Kudus</v>
      </c>
      <c r="K5" s="89"/>
      <c r="L5" s="89"/>
      <c r="M5" s="18">
        <f>MAX($M$8:$M$54)</f>
        <v>11</v>
      </c>
      <c r="N5" s="84" t="s">
        <v>78</v>
      </c>
      <c r="O5" s="84"/>
      <c r="P5" s="43" t="s">
        <v>133</v>
      </c>
    </row>
    <row r="6" spans="1:16" ht="15" customHeight="1" x14ac:dyDescent="0.35"/>
    <row r="7" spans="1:16" ht="15" customHeight="1" thickBot="1" x14ac:dyDescent="0.4">
      <c r="B7" s="69" t="s">
        <v>1</v>
      </c>
      <c r="C7" s="70" t="s">
        <v>0</v>
      </c>
      <c r="D7" s="71" t="s">
        <v>2</v>
      </c>
      <c r="E7" s="71" t="s">
        <v>30</v>
      </c>
      <c r="F7" s="71" t="s">
        <v>28</v>
      </c>
      <c r="G7" s="71" t="s">
        <v>116</v>
      </c>
      <c r="H7" s="71" t="s">
        <v>26</v>
      </c>
      <c r="I7" s="71" t="s">
        <v>3</v>
      </c>
      <c r="J7" s="71" t="s">
        <v>14</v>
      </c>
      <c r="K7" s="71" t="s">
        <v>114</v>
      </c>
      <c r="L7" s="71" t="s">
        <v>127</v>
      </c>
      <c r="M7" s="71" t="s">
        <v>29</v>
      </c>
      <c r="N7" s="72" t="s">
        <v>131</v>
      </c>
    </row>
    <row r="8" spans="1:16" x14ac:dyDescent="0.35">
      <c r="A8" s="61"/>
      <c r="B8" s="67">
        <v>1</v>
      </c>
      <c r="C8" s="3" t="s">
        <v>4</v>
      </c>
      <c r="D8" s="10" t="s">
        <v>22</v>
      </c>
      <c r="E8" s="5">
        <v>31277</v>
      </c>
      <c r="F8" s="16">
        <f t="shared" ref="F8:F35" ca="1" si="0">ROUNDDOWN((TODAY()-E8)/365.25,0)</f>
        <v>38</v>
      </c>
      <c r="G8" s="10">
        <v>23</v>
      </c>
      <c r="H8" s="17">
        <f t="shared" ref="H8:H35" si="1">_xlfn.RANK.EQ($I8,$I$8:$I$35)+COUNTIFS($I$8:$I$35,$I8,$L$8:$L$35,"&gt;"&amp;$L8)+COUNTIFS($I$8:$I$35,$I8,$L$8:$L$35,$L8,$K$8:$K$35,"&gt;"&amp;$K8)+COUNTIFS($I$8:$I$35,$I8,$L$8:$L$35,$L8,$K$8:$K$35,$K8,$M$8:$M$35,"&gt;"&amp;$M8)+COUNTIFS($I$8:$I$35,$I8,$L$8:$L$35,$L8,$K$8:$K$35,$K8,$M$8:$M$35,$M8,$N$8:$N$35,"&gt;"&amp;$N8)+COUNTIFS($I$8:$I$35,$I8,$L$8:$L$35,$L8,$K$8:$K$35,$K8,$M$8:$M$35,$M8,$N$8:$N$35,$N8,$J$8:$J$35,"&gt;"&amp;$J8)</f>
        <v>13</v>
      </c>
      <c r="I8" s="60">
        <f>(COUNTIF('Match Grid'!$F$7:$BT$7,"*"&amp;'WHU606 HOTY'!$C8&amp;"*")*3)+(COUNTIF('Match Grid'!$F$8:$BT$8,"*"&amp;'WHU606 HOTY'!$C8&amp;"*")*2)+COUNTIF('Match Grid'!$F$9:$BT$9,"*"&amp;'WHU606 HOTY'!$C8&amp;"*")</f>
        <v>7</v>
      </c>
      <c r="J8" s="10">
        <f>SUMIF('Match Grid'!$C$12:$C$65,'WHU606 HOTY'!$C8,'Match Grid'!$E$12:$E$65)</f>
        <v>29</v>
      </c>
      <c r="K8" s="10">
        <f>SUMIF('Match Grid'!$C$12:$C$65,'WHU606 HOTY'!$C8,'Match Grid'!$D$12:$D$65)</f>
        <v>5</v>
      </c>
      <c r="L8" s="42">
        <f>IFERROR(IF(G8&lt;5,0,K8/G8),0)</f>
        <v>0.21739130434782608</v>
      </c>
      <c r="M8" s="10">
        <f>COUNTIF('Match Grid'!$7:$7,"*"&amp;'WHU606 HOTY'!$C8&amp;"*")</f>
        <v>2</v>
      </c>
      <c r="N8" s="66">
        <f>COUNTIF('Match Grid'!$8:$9,"*"&amp;'WHU606 HOTY'!$C8&amp;"*")</f>
        <v>1</v>
      </c>
    </row>
    <row r="9" spans="1:16" x14ac:dyDescent="0.35">
      <c r="A9" s="61"/>
      <c r="B9" s="68">
        <v>2</v>
      </c>
      <c r="C9" s="2" t="s">
        <v>5</v>
      </c>
      <c r="D9" s="11" t="s">
        <v>23</v>
      </c>
      <c r="E9" s="6">
        <v>36549</v>
      </c>
      <c r="F9" s="11">
        <f t="shared" ca="1" si="0"/>
        <v>24</v>
      </c>
      <c r="G9" s="11">
        <v>22</v>
      </c>
      <c r="H9" s="17">
        <f t="shared" si="1"/>
        <v>12</v>
      </c>
      <c r="I9" s="60">
        <f>(COUNTIF('Match Grid'!$F$7:$BT$7,"*"&amp;'WHU606 HOTY'!$C9&amp;"*")*3)+(COUNTIF('Match Grid'!$F$8:$BT$8,"*"&amp;'WHU606 HOTY'!$C9&amp;"*")*2)+COUNTIF('Match Grid'!$F$9:$BT$9,"*"&amp;'WHU606 HOTY'!$C9&amp;"*")</f>
        <v>9</v>
      </c>
      <c r="J9" s="10">
        <f>SUMIF('Match Grid'!$C$12:$C$65,'WHU606 HOTY'!$C9,'Match Grid'!$E$12:$E$65)</f>
        <v>12</v>
      </c>
      <c r="K9" s="10">
        <f>SUMIF('Match Grid'!$C$12:$C$65,'WHU606 HOTY'!$C9,'Match Grid'!$D$12:$D$65)</f>
        <v>6</v>
      </c>
      <c r="L9" s="42">
        <f t="shared" ref="L9:L35" si="2">IFERROR(IF(G9&lt;5,0,K9/G9),0)</f>
        <v>0.27272727272727271</v>
      </c>
      <c r="M9" s="10">
        <f>COUNTIF('Match Grid'!$7:$7,"*"&amp;'WHU606 HOTY'!$C9&amp;"*")</f>
        <v>1</v>
      </c>
      <c r="N9" s="66">
        <f>COUNTIF('Match Grid'!$8:$9,"*"&amp;'WHU606 HOTY'!$C9&amp;"*")</f>
        <v>3</v>
      </c>
    </row>
    <row r="10" spans="1:16" x14ac:dyDescent="0.35">
      <c r="A10" s="61"/>
      <c r="B10" s="68">
        <v>3</v>
      </c>
      <c r="C10" s="2" t="s">
        <v>6</v>
      </c>
      <c r="D10" s="11" t="s">
        <v>23</v>
      </c>
      <c r="E10" s="6">
        <v>32857</v>
      </c>
      <c r="F10" s="11">
        <f t="shared" ca="1" si="0"/>
        <v>34</v>
      </c>
      <c r="G10" s="11">
        <v>18</v>
      </c>
      <c r="H10" s="17">
        <f t="shared" si="1"/>
        <v>20</v>
      </c>
      <c r="I10" s="60">
        <f>(COUNTIF('Match Grid'!$F$7:$BT$7,"*"&amp;'WHU606 HOTY'!$C10&amp;"*")*3)+(COUNTIF('Match Grid'!$F$8:$BT$8,"*"&amp;'WHU606 HOTY'!$C10&amp;"*")*2)+COUNTIF('Match Grid'!$F$9:$BT$9,"*"&amp;'WHU606 HOTY'!$C10&amp;"*")</f>
        <v>0</v>
      </c>
      <c r="J10" s="10">
        <f>SUMIF('Match Grid'!$C$12:$C$65,'WHU606 HOTY'!$C10,'Match Grid'!$E$12:$E$65)</f>
        <v>1</v>
      </c>
      <c r="K10" s="10">
        <f>SUMIF('Match Grid'!$C$12:$C$65,'WHU606 HOTY'!$C10,'Match Grid'!$D$12:$D$65)</f>
        <v>1</v>
      </c>
      <c r="L10" s="42">
        <f t="shared" si="2"/>
        <v>5.5555555555555552E-2</v>
      </c>
      <c r="M10" s="10">
        <f>COUNTIF('Match Grid'!$7:$7,"*"&amp;'WHU606 HOTY'!$C10&amp;"*")</f>
        <v>0</v>
      </c>
      <c r="N10" s="66">
        <f>COUNTIF('Match Grid'!$8:$9,"*"&amp;'WHU606 HOTY'!$C10&amp;"*")</f>
        <v>0</v>
      </c>
    </row>
    <row r="11" spans="1:16" x14ac:dyDescent="0.35">
      <c r="A11" s="61"/>
      <c r="B11" s="68">
        <v>4</v>
      </c>
      <c r="C11" s="2" t="s">
        <v>7</v>
      </c>
      <c r="D11" s="11" t="s">
        <v>23</v>
      </c>
      <c r="E11" s="6">
        <v>34634</v>
      </c>
      <c r="F11" s="11">
        <f t="shared" ca="1" si="0"/>
        <v>29</v>
      </c>
      <c r="G11" s="11">
        <v>39</v>
      </c>
      <c r="H11" s="17">
        <f t="shared" si="1"/>
        <v>11</v>
      </c>
      <c r="I11" s="60">
        <f>(COUNTIF('Match Grid'!$F$7:$BT$7,"*"&amp;'WHU606 HOTY'!$C11&amp;"*")*3)+(COUNTIF('Match Grid'!$F$8:$BT$8,"*"&amp;'WHU606 HOTY'!$C11&amp;"*")*2)+COUNTIF('Match Grid'!$F$9:$BT$9,"*"&amp;'WHU606 HOTY'!$C11&amp;"*")</f>
        <v>11</v>
      </c>
      <c r="J11" s="10">
        <f>SUMIF('Match Grid'!$C$12:$C$65,'WHU606 HOTY'!$C11,'Match Grid'!$E$12:$E$65)</f>
        <v>29</v>
      </c>
      <c r="K11" s="10">
        <f>SUMIF('Match Grid'!$C$12:$C$65,'WHU606 HOTY'!$C11,'Match Grid'!$D$12:$D$65)</f>
        <v>6</v>
      </c>
      <c r="L11" s="42">
        <f t="shared" si="2"/>
        <v>0.15384615384615385</v>
      </c>
      <c r="M11" s="10">
        <f>COUNTIF('Match Grid'!$7:$7,"*"&amp;'WHU606 HOTY'!$C11&amp;"*")</f>
        <v>2</v>
      </c>
      <c r="N11" s="66">
        <f>COUNTIF('Match Grid'!$8:$9,"*"&amp;'WHU606 HOTY'!$C11&amp;"*")</f>
        <v>3</v>
      </c>
    </row>
    <row r="12" spans="1:16" x14ac:dyDescent="0.35">
      <c r="A12" s="61"/>
      <c r="B12" s="68">
        <v>5</v>
      </c>
      <c r="C12" s="2" t="s">
        <v>8</v>
      </c>
      <c r="D12" s="11" t="s">
        <v>23</v>
      </c>
      <c r="E12" s="6">
        <v>33838</v>
      </c>
      <c r="F12" s="11">
        <f t="shared" ca="1" si="0"/>
        <v>31</v>
      </c>
      <c r="G12" s="11">
        <v>47</v>
      </c>
      <c r="H12" s="17">
        <f t="shared" si="1"/>
        <v>3</v>
      </c>
      <c r="I12" s="60">
        <f>(COUNTIF('Match Grid'!$F$7:$BT$7,"*"&amp;'WHU606 HOTY'!$C12&amp;"*")*3)+(COUNTIF('Match Grid'!$F$8:$BT$8,"*"&amp;'WHU606 HOTY'!$C12&amp;"*")*2)+COUNTIF('Match Grid'!$F$9:$BT$9,"*"&amp;'WHU606 HOTY'!$C12&amp;"*")</f>
        <v>25</v>
      </c>
      <c r="J12" s="10">
        <f>SUMIF('Match Grid'!$C$12:$C$65,'WHU606 HOTY'!$C12,'Match Grid'!$E$12:$E$65)</f>
        <v>52</v>
      </c>
      <c r="K12" s="10">
        <f>SUMIF('Match Grid'!$C$12:$C$65,'WHU606 HOTY'!$C12,'Match Grid'!$D$12:$D$65)</f>
        <v>14</v>
      </c>
      <c r="L12" s="42">
        <f t="shared" si="2"/>
        <v>0.2978723404255319</v>
      </c>
      <c r="M12" s="10">
        <f>COUNTIF('Match Grid'!$7:$7,"*"&amp;'WHU606 HOTY'!$C12&amp;"*")</f>
        <v>4</v>
      </c>
      <c r="N12" s="66">
        <f>COUNTIF('Match Grid'!$8:$9,"*"&amp;'WHU606 HOTY'!$C12&amp;"*")</f>
        <v>9</v>
      </c>
    </row>
    <row r="13" spans="1:16" x14ac:dyDescent="0.35">
      <c r="A13" s="61"/>
      <c r="B13" s="68">
        <v>7</v>
      </c>
      <c r="C13" s="2" t="s">
        <v>76</v>
      </c>
      <c r="D13" s="11" t="s">
        <v>25</v>
      </c>
      <c r="E13" s="6">
        <v>34639</v>
      </c>
      <c r="F13" s="11">
        <f t="shared" ca="1" si="0"/>
        <v>29</v>
      </c>
      <c r="G13" s="11">
        <v>51</v>
      </c>
      <c r="H13" s="17">
        <f t="shared" si="1"/>
        <v>6</v>
      </c>
      <c r="I13" s="60">
        <f>(COUNTIF('Match Grid'!$F$7:$BT$7,"*"&amp;'WHU606 HOTY'!$C13&amp;"*")*3)+(COUNTIF('Match Grid'!$F$8:$BT$8,"*"&amp;'WHU606 HOTY'!$C13&amp;"*")*2)+COUNTIF('Match Grid'!$F$9:$BT$9,"*"&amp;'WHU606 HOTY'!$C13&amp;"*")</f>
        <v>21</v>
      </c>
      <c r="J13" s="10">
        <f>SUMIF('Match Grid'!$C$12:$C$65,'WHU606 HOTY'!$C13,'Match Grid'!$E$12:$E$65)</f>
        <v>52</v>
      </c>
      <c r="K13" s="10">
        <f>SUMIF('Match Grid'!$C$12:$C$65,'WHU606 HOTY'!$C13,'Match Grid'!$D$12:$D$65)</f>
        <v>14</v>
      </c>
      <c r="L13" s="42">
        <f t="shared" si="2"/>
        <v>0.27450980392156865</v>
      </c>
      <c r="M13" s="10">
        <f>COUNTIF('Match Grid'!$7:$7,"*"&amp;'WHU606 HOTY'!$C13&amp;"*")</f>
        <v>3</v>
      </c>
      <c r="N13" s="66">
        <f>COUNTIF('Match Grid'!$8:$9,"*"&amp;'WHU606 HOTY'!$C13&amp;"*")</f>
        <v>8</v>
      </c>
    </row>
    <row r="14" spans="1:16" x14ac:dyDescent="0.35">
      <c r="A14" s="61"/>
      <c r="B14" s="68">
        <v>9</v>
      </c>
      <c r="C14" s="4" t="s">
        <v>10</v>
      </c>
      <c r="D14" s="11" t="s">
        <v>24</v>
      </c>
      <c r="E14" s="6">
        <v>32960</v>
      </c>
      <c r="F14" s="11">
        <f t="shared" ca="1" si="0"/>
        <v>34</v>
      </c>
      <c r="G14" s="11">
        <v>32</v>
      </c>
      <c r="H14" s="17">
        <f t="shared" si="1"/>
        <v>9</v>
      </c>
      <c r="I14" s="60">
        <f>(COUNTIF('Match Grid'!$F$7:$BT$7,"*"&amp;'WHU606 HOTY'!$C14&amp;"*")*3)+(COUNTIF('Match Grid'!$F$8:$BT$8,"*"&amp;'WHU606 HOTY'!$C14&amp;"*")*2)+COUNTIF('Match Grid'!$F$9:$BT$9,"*"&amp;'WHU606 HOTY'!$C14&amp;"*")</f>
        <v>15</v>
      </c>
      <c r="J14" s="10">
        <f>SUMIF('Match Grid'!$C$12:$C$65,'WHU606 HOTY'!$C14,'Match Grid'!$E$12:$E$65)</f>
        <v>32</v>
      </c>
      <c r="K14" s="10">
        <f>SUMIF('Match Grid'!$C$12:$C$65,'WHU606 HOTY'!$C14,'Match Grid'!$D$12:$D$65)</f>
        <v>9</v>
      </c>
      <c r="L14" s="42">
        <f t="shared" si="2"/>
        <v>0.28125</v>
      </c>
      <c r="M14" s="10">
        <f>COUNTIF('Match Grid'!$7:$7,"*"&amp;'WHU606 HOTY'!$C14&amp;"*")</f>
        <v>1</v>
      </c>
      <c r="N14" s="66">
        <f>COUNTIF('Match Grid'!$8:$9,"*"&amp;'WHU606 HOTY'!$C14&amp;"*")</f>
        <v>7</v>
      </c>
    </row>
    <row r="15" spans="1:16" x14ac:dyDescent="0.35">
      <c r="A15" s="61"/>
      <c r="B15" s="68">
        <v>10</v>
      </c>
      <c r="C15" s="32" t="s">
        <v>11</v>
      </c>
      <c r="D15" s="11" t="s">
        <v>25</v>
      </c>
      <c r="E15" s="6">
        <v>35669</v>
      </c>
      <c r="F15" s="11">
        <f t="shared" ca="1" si="0"/>
        <v>26</v>
      </c>
      <c r="G15" s="11">
        <v>43</v>
      </c>
      <c r="H15" s="17">
        <f t="shared" si="1"/>
        <v>8</v>
      </c>
      <c r="I15" s="60">
        <f>(COUNTIF('Match Grid'!$F$7:$BT$7,"*"&amp;'WHU606 HOTY'!$C15&amp;"*")*3)+(COUNTIF('Match Grid'!$F$8:$BT$8,"*"&amp;'WHU606 HOTY'!$C15&amp;"*")*2)+COUNTIF('Match Grid'!$F$9:$BT$9,"*"&amp;'WHU606 HOTY'!$C15&amp;"*")</f>
        <v>19</v>
      </c>
      <c r="J15" s="10">
        <f>SUMIF('Match Grid'!$C$12:$C$65,'WHU606 HOTY'!$C15,'Match Grid'!$E$12:$E$65)</f>
        <v>82</v>
      </c>
      <c r="K15" s="10">
        <f>SUMIF('Match Grid'!$C$12:$C$65,'WHU606 HOTY'!$C15,'Match Grid'!$D$12:$D$65)</f>
        <v>12</v>
      </c>
      <c r="L15" s="42">
        <f t="shared" si="2"/>
        <v>0.27906976744186046</v>
      </c>
      <c r="M15" s="10">
        <f>COUNTIF('Match Grid'!$7:$7,"*"&amp;'WHU606 HOTY'!$C15&amp;"*")</f>
        <v>5</v>
      </c>
      <c r="N15" s="66">
        <f>COUNTIF('Match Grid'!$8:$9,"*"&amp;'WHU606 HOTY'!$C15&amp;"*")</f>
        <v>2</v>
      </c>
    </row>
    <row r="16" spans="1:16" x14ac:dyDescent="0.35">
      <c r="A16" s="61"/>
      <c r="B16" s="68">
        <v>11</v>
      </c>
      <c r="C16" s="32" t="s">
        <v>138</v>
      </c>
      <c r="D16" s="11" t="s">
        <v>25</v>
      </c>
      <c r="E16" s="6">
        <v>35035</v>
      </c>
      <c r="F16" s="11">
        <f t="shared" ca="1" si="0"/>
        <v>28</v>
      </c>
      <c r="G16" s="11">
        <v>10</v>
      </c>
      <c r="H16" s="17">
        <f t="shared" si="1"/>
        <v>22</v>
      </c>
      <c r="I16" s="60">
        <f>(COUNTIF('Match Grid'!$F$7:$BT$7,"*"&amp;'WHU606 HOTY'!$C16&amp;"*")*3)+(COUNTIF('Match Grid'!$F$8:$BT$8,"*"&amp;'WHU606 HOTY'!$C16&amp;"*")*2)+COUNTIF('Match Grid'!$F$9:$BT$9,"*"&amp;'WHU606 HOTY'!$C16&amp;"*")</f>
        <v>0</v>
      </c>
      <c r="J16" s="10">
        <f>SUMIF('Match Grid'!$C$12:$C$65,'WHU606 HOTY'!$C16,'Match Grid'!$E$12:$E$65)</f>
        <v>0</v>
      </c>
      <c r="K16" s="10">
        <f>SUMIF('Match Grid'!$C$12:$C$65,'WHU606 HOTY'!$C16,'Match Grid'!$D$12:$D$65)</f>
        <v>0</v>
      </c>
      <c r="L16" s="42">
        <f t="shared" si="2"/>
        <v>0</v>
      </c>
      <c r="M16" s="10">
        <f>COUNTIF('Match Grid'!$7:$7,"*"&amp;'WHU606 HOTY'!$C16&amp;"*")</f>
        <v>0</v>
      </c>
      <c r="N16" s="66">
        <f>COUNTIF('Match Grid'!$8:$9,"*"&amp;'WHU606 HOTY'!$C16&amp;"*")</f>
        <v>0</v>
      </c>
    </row>
    <row r="17" spans="1:14" x14ac:dyDescent="0.35">
      <c r="A17" s="61"/>
      <c r="B17" s="68">
        <v>14</v>
      </c>
      <c r="C17" s="4" t="s">
        <v>111</v>
      </c>
      <c r="D17" s="11" t="s">
        <v>24</v>
      </c>
      <c r="E17" s="6">
        <v>36740</v>
      </c>
      <c r="F17" s="11">
        <f t="shared" ca="1" si="0"/>
        <v>23</v>
      </c>
      <c r="G17" s="11">
        <v>45</v>
      </c>
      <c r="H17" s="17">
        <f t="shared" si="1"/>
        <v>1</v>
      </c>
      <c r="I17" s="60">
        <f>(COUNTIF('Match Grid'!$F$7:$BT$7,"*"&amp;'WHU606 HOTY'!$C17&amp;"*")*3)+(COUNTIF('Match Grid'!$F$8:$BT$8,"*"&amp;'WHU606 HOTY'!$C17&amp;"*")*2)+COUNTIF('Match Grid'!$F$9:$BT$9,"*"&amp;'WHU606 HOTY'!$C17&amp;"*")</f>
        <v>42</v>
      </c>
      <c r="J17" s="10">
        <f>SUMIF('Match Grid'!$C$12:$C$65,'WHU606 HOTY'!$C17,'Match Grid'!$E$12:$E$65)</f>
        <v>121</v>
      </c>
      <c r="K17" s="10">
        <f>SUMIF('Match Grid'!$C$12:$C$65,'WHU606 HOTY'!$C17,'Match Grid'!$D$12:$D$65)</f>
        <v>18</v>
      </c>
      <c r="L17" s="42">
        <f t="shared" si="2"/>
        <v>0.4</v>
      </c>
      <c r="M17" s="10">
        <f>COUNTIF('Match Grid'!$7:$7,"*"&amp;'WHU606 HOTY'!$C17&amp;"*")</f>
        <v>11</v>
      </c>
      <c r="N17" s="66">
        <f>COUNTIF('Match Grid'!$8:$9,"*"&amp;'WHU606 HOTY'!$C17&amp;"*")</f>
        <v>5</v>
      </c>
    </row>
    <row r="18" spans="1:14" x14ac:dyDescent="0.35">
      <c r="A18" s="61"/>
      <c r="B18" s="68">
        <v>15</v>
      </c>
      <c r="C18" s="4" t="s">
        <v>115</v>
      </c>
      <c r="D18" s="11" t="s">
        <v>23</v>
      </c>
      <c r="E18" s="6">
        <v>35775</v>
      </c>
      <c r="F18" s="11">
        <f t="shared" ca="1" si="0"/>
        <v>26</v>
      </c>
      <c r="G18" s="11">
        <v>33</v>
      </c>
      <c r="H18" s="17">
        <f t="shared" si="1"/>
        <v>14</v>
      </c>
      <c r="I18" s="60">
        <f>(COUNTIF('Match Grid'!$F$7:$BT$7,"*"&amp;'WHU606 HOTY'!$C18&amp;"*")*3)+(COUNTIF('Match Grid'!$F$8:$BT$8,"*"&amp;'WHU606 HOTY'!$C18&amp;"*")*2)+COUNTIF('Match Grid'!$F$9:$BT$9,"*"&amp;'WHU606 HOTY'!$C18&amp;"*")</f>
        <v>7</v>
      </c>
      <c r="J18" s="10">
        <f>SUMIF('Match Grid'!$C$12:$C$65,'WHU606 HOTY'!$C18,'Match Grid'!$E$12:$E$65)</f>
        <v>14</v>
      </c>
      <c r="K18" s="10">
        <f>SUMIF('Match Grid'!$C$12:$C$65,'WHU606 HOTY'!$C18,'Match Grid'!$D$12:$D$65)</f>
        <v>6</v>
      </c>
      <c r="L18" s="42">
        <f t="shared" si="2"/>
        <v>0.18181818181818182</v>
      </c>
      <c r="M18" s="10">
        <f>COUNTIF('Match Grid'!$7:$7,"*"&amp;'WHU606 HOTY'!$C18&amp;"*")</f>
        <v>1</v>
      </c>
      <c r="N18" s="66">
        <f>COUNTIF('Match Grid'!$8:$9,"*"&amp;'WHU606 HOTY'!$C18&amp;"*")</f>
        <v>3</v>
      </c>
    </row>
    <row r="19" spans="1:14" x14ac:dyDescent="0.35">
      <c r="A19" s="61"/>
      <c r="B19" s="68">
        <v>17</v>
      </c>
      <c r="C19" s="4" t="s">
        <v>15</v>
      </c>
      <c r="D19" s="11" t="s">
        <v>25</v>
      </c>
      <c r="E19" s="6">
        <v>35335</v>
      </c>
      <c r="F19" s="11">
        <f t="shared" ca="1" si="0"/>
        <v>27</v>
      </c>
      <c r="G19" s="11">
        <v>16</v>
      </c>
      <c r="H19" s="17">
        <f t="shared" si="1"/>
        <v>17</v>
      </c>
      <c r="I19" s="60">
        <f>(COUNTIF('Match Grid'!$F$7:$BT$7,"*"&amp;'WHU606 HOTY'!$C19&amp;"*")*3)+(COUNTIF('Match Grid'!$F$8:$BT$8,"*"&amp;'WHU606 HOTY'!$C19&amp;"*")*2)+COUNTIF('Match Grid'!$F$9:$BT$9,"*"&amp;'WHU606 HOTY'!$C19&amp;"*")</f>
        <v>4</v>
      </c>
      <c r="J19" s="10">
        <f>SUMIF('Match Grid'!$C$12:$C$65,'WHU606 HOTY'!$C19,'Match Grid'!$E$12:$E$65)</f>
        <v>5</v>
      </c>
      <c r="K19" s="10">
        <f>SUMIF('Match Grid'!$C$12:$C$65,'WHU606 HOTY'!$C19,'Match Grid'!$D$12:$D$65)</f>
        <v>2</v>
      </c>
      <c r="L19" s="42">
        <f t="shared" si="2"/>
        <v>0.125</v>
      </c>
      <c r="M19" s="10">
        <f>COUNTIF('Match Grid'!$7:$7,"*"&amp;'WHU606 HOTY'!$C19&amp;"*")</f>
        <v>0</v>
      </c>
      <c r="N19" s="66">
        <f>COUNTIF('Match Grid'!$8:$9,"*"&amp;'WHU606 HOTY'!$C19&amp;"*")</f>
        <v>2</v>
      </c>
    </row>
    <row r="20" spans="1:14" x14ac:dyDescent="0.35">
      <c r="A20" s="61"/>
      <c r="B20" s="68">
        <v>18</v>
      </c>
      <c r="C20" s="4" t="s">
        <v>16</v>
      </c>
      <c r="D20" s="11" t="s">
        <v>24</v>
      </c>
      <c r="E20" s="6">
        <v>33808</v>
      </c>
      <c r="F20" s="11">
        <f t="shared" ca="1" si="0"/>
        <v>31</v>
      </c>
      <c r="G20" s="11">
        <v>30</v>
      </c>
      <c r="H20" s="17">
        <f t="shared" si="1"/>
        <v>15</v>
      </c>
      <c r="I20" s="60">
        <f>(COUNTIF('Match Grid'!$F$7:$BT$7,"*"&amp;'WHU606 HOTY'!$C20&amp;"*")*3)+(COUNTIF('Match Grid'!$F$8:$BT$8,"*"&amp;'WHU606 HOTY'!$C20&amp;"*")*2)+COUNTIF('Match Grid'!$F$9:$BT$9,"*"&amp;'WHU606 HOTY'!$C20&amp;"*")</f>
        <v>5</v>
      </c>
      <c r="J20" s="10">
        <f>SUMIF('Match Grid'!$C$12:$C$65,'WHU606 HOTY'!$C20,'Match Grid'!$E$12:$E$65)</f>
        <v>25</v>
      </c>
      <c r="K20" s="10">
        <f>SUMIF('Match Grid'!$C$12:$C$65,'WHU606 HOTY'!$C20,'Match Grid'!$D$12:$D$65)</f>
        <v>2</v>
      </c>
      <c r="L20" s="42">
        <f t="shared" si="2"/>
        <v>6.6666666666666666E-2</v>
      </c>
      <c r="M20" s="10">
        <f>COUNTIF('Match Grid'!$7:$7,"*"&amp;'WHU606 HOTY'!$C20&amp;"*")</f>
        <v>1</v>
      </c>
      <c r="N20" s="66">
        <f>COUNTIF('Match Grid'!$8:$9,"*"&amp;'WHU606 HOTY'!$C20&amp;"*")</f>
        <v>1</v>
      </c>
    </row>
    <row r="21" spans="1:14" x14ac:dyDescent="0.35">
      <c r="A21" s="61"/>
      <c r="B21" s="68">
        <v>19</v>
      </c>
      <c r="C21" s="4" t="s">
        <v>72</v>
      </c>
      <c r="D21" s="11" t="s">
        <v>25</v>
      </c>
      <c r="E21" s="6">
        <v>35727</v>
      </c>
      <c r="F21" s="11">
        <f t="shared" ca="1" si="0"/>
        <v>26</v>
      </c>
      <c r="G21" s="11">
        <v>42</v>
      </c>
      <c r="H21" s="17">
        <f t="shared" si="1"/>
        <v>4</v>
      </c>
      <c r="I21" s="60">
        <f>(COUNTIF('Match Grid'!$F$7:$BT$7,"*"&amp;'WHU606 HOTY'!$C21&amp;"*")*3)+(COUNTIF('Match Grid'!$F$8:$BT$8,"*"&amp;'WHU606 HOTY'!$C21&amp;"*")*2)+COUNTIF('Match Grid'!$F$9:$BT$9,"*"&amp;'WHU606 HOTY'!$C21&amp;"*")</f>
        <v>24</v>
      </c>
      <c r="J21" s="10">
        <f>SUMIF('Match Grid'!$C$12:$C$65,'WHU606 HOTY'!$C21,'Match Grid'!$E$12:$E$65)</f>
        <v>70</v>
      </c>
      <c r="K21" s="10">
        <f>SUMIF('Match Grid'!$C$12:$C$65,'WHU606 HOTY'!$C21,'Match Grid'!$D$12:$D$65)</f>
        <v>18</v>
      </c>
      <c r="L21" s="42">
        <f t="shared" si="2"/>
        <v>0.42857142857142855</v>
      </c>
      <c r="M21" s="10">
        <f>COUNTIF('Match Grid'!$7:$7,"*"&amp;'WHU606 HOTY'!$C21&amp;"*")</f>
        <v>4</v>
      </c>
      <c r="N21" s="66">
        <f>COUNTIF('Match Grid'!$8:$9,"*"&amp;'WHU606 HOTY'!$C21&amp;"*")</f>
        <v>9</v>
      </c>
    </row>
    <row r="22" spans="1:14" x14ac:dyDescent="0.35">
      <c r="A22" s="61"/>
      <c r="B22" s="68">
        <v>20</v>
      </c>
      <c r="C22" s="4" t="s">
        <v>17</v>
      </c>
      <c r="D22" s="11" t="s">
        <v>24</v>
      </c>
      <c r="E22" s="6">
        <v>35419</v>
      </c>
      <c r="F22" s="11">
        <f t="shared" ca="1" si="0"/>
        <v>27</v>
      </c>
      <c r="G22" s="11">
        <v>44</v>
      </c>
      <c r="H22" s="17">
        <f t="shared" si="1"/>
        <v>2</v>
      </c>
      <c r="I22" s="60">
        <f>(COUNTIF('Match Grid'!$F$7:$BT$7,"*"&amp;'WHU606 HOTY'!$C22&amp;"*")*3)+(COUNTIF('Match Grid'!$F$8:$BT$8,"*"&amp;'WHU606 HOTY'!$C22&amp;"*")*2)+COUNTIF('Match Grid'!$F$9:$BT$9,"*"&amp;'WHU606 HOTY'!$C22&amp;"*")</f>
        <v>32</v>
      </c>
      <c r="J22" s="10">
        <f>SUMIF('Match Grid'!$C$12:$C$65,'WHU606 HOTY'!$C22,'Match Grid'!$E$12:$E$65)</f>
        <v>117</v>
      </c>
      <c r="K22" s="10">
        <f>SUMIF('Match Grid'!$C$12:$C$65,'WHU606 HOTY'!$C22,'Match Grid'!$D$12:$D$65)</f>
        <v>21</v>
      </c>
      <c r="L22" s="42">
        <f t="shared" si="2"/>
        <v>0.47727272727272729</v>
      </c>
      <c r="M22" s="10">
        <f>COUNTIF('Match Grid'!$7:$7,"*"&amp;'WHU606 HOTY'!$C22&amp;"*")</f>
        <v>6</v>
      </c>
      <c r="N22" s="66">
        <f>COUNTIF('Match Grid'!$8:$9,"*"&amp;'WHU606 HOTY'!$C22&amp;"*")</f>
        <v>10</v>
      </c>
    </row>
    <row r="23" spans="1:14" x14ac:dyDescent="0.35">
      <c r="A23" s="61"/>
      <c r="B23" s="68">
        <v>21</v>
      </c>
      <c r="C23" s="4" t="s">
        <v>13</v>
      </c>
      <c r="D23" s="11" t="s">
        <v>23</v>
      </c>
      <c r="E23" s="6">
        <v>32286</v>
      </c>
      <c r="F23" s="11">
        <f t="shared" ca="1" si="0"/>
        <v>35</v>
      </c>
      <c r="G23" s="11">
        <v>17</v>
      </c>
      <c r="H23" s="17">
        <f t="shared" si="1"/>
        <v>18</v>
      </c>
      <c r="I23" s="60">
        <f>(COUNTIF('Match Grid'!$F$7:$BT$7,"*"&amp;'WHU606 HOTY'!$C23&amp;"*")*3)+(COUNTIF('Match Grid'!$F$8:$BT$8,"*"&amp;'WHU606 HOTY'!$C23&amp;"*")*2)+COUNTIF('Match Grid'!$F$9:$BT$9,"*"&amp;'WHU606 HOTY'!$C23&amp;"*")</f>
        <v>3</v>
      </c>
      <c r="J23" s="10">
        <f>SUMIF('Match Grid'!$C$12:$C$65,'WHU606 HOTY'!$C23,'Match Grid'!$E$12:$E$65)</f>
        <v>10</v>
      </c>
      <c r="K23" s="10">
        <f>SUMIF('Match Grid'!$C$12:$C$65,'WHU606 HOTY'!$C23,'Match Grid'!$D$12:$D$65)</f>
        <v>1</v>
      </c>
      <c r="L23" s="42">
        <f t="shared" si="2"/>
        <v>5.8823529411764705E-2</v>
      </c>
      <c r="M23" s="10">
        <f>COUNTIF('Match Grid'!$7:$7,"*"&amp;'WHU606 HOTY'!$C23&amp;"*")</f>
        <v>1</v>
      </c>
      <c r="N23" s="66">
        <f>COUNTIF('Match Grid'!$8:$9,"*"&amp;'WHU606 HOTY'!$C23&amp;"*")</f>
        <v>0</v>
      </c>
    </row>
    <row r="24" spans="1:14" x14ac:dyDescent="0.35">
      <c r="A24" s="61"/>
      <c r="B24" s="68">
        <v>23</v>
      </c>
      <c r="C24" s="4" t="s">
        <v>12</v>
      </c>
      <c r="D24" s="11" t="s">
        <v>22</v>
      </c>
      <c r="E24" s="6">
        <v>34027</v>
      </c>
      <c r="F24" s="11">
        <f t="shared" ca="1" si="0"/>
        <v>31</v>
      </c>
      <c r="G24" s="11">
        <v>33</v>
      </c>
      <c r="H24" s="17">
        <f t="shared" si="1"/>
        <v>5</v>
      </c>
      <c r="I24" s="60">
        <f>(COUNTIF('Match Grid'!$F$7:$BT$7,"*"&amp;'WHU606 HOTY'!$C24&amp;"*")*3)+(COUNTIF('Match Grid'!$F$8:$BT$8,"*"&amp;'WHU606 HOTY'!$C24&amp;"*")*2)+COUNTIF('Match Grid'!$F$9:$BT$9,"*"&amp;'WHU606 HOTY'!$C24&amp;"*")</f>
        <v>24</v>
      </c>
      <c r="J24" s="10">
        <f>SUMIF('Match Grid'!$C$12:$C$65,'WHU606 HOTY'!$C24,'Match Grid'!$E$12:$E$65)</f>
        <v>101</v>
      </c>
      <c r="K24" s="10">
        <f>SUMIF('Match Grid'!$C$12:$C$65,'WHU606 HOTY'!$C24,'Match Grid'!$D$12:$D$65)</f>
        <v>11</v>
      </c>
      <c r="L24" s="42">
        <f t="shared" si="2"/>
        <v>0.33333333333333331</v>
      </c>
      <c r="M24" s="10">
        <f>COUNTIF('Match Grid'!$7:$7,"*"&amp;'WHU606 HOTY'!$C24&amp;"*")</f>
        <v>6</v>
      </c>
      <c r="N24" s="66">
        <f>COUNTIF('Match Grid'!$8:$9,"*"&amp;'WHU606 HOTY'!$C24&amp;"*")</f>
        <v>3</v>
      </c>
    </row>
    <row r="25" spans="1:14" x14ac:dyDescent="0.35">
      <c r="A25" s="61"/>
      <c r="B25" s="68">
        <v>27</v>
      </c>
      <c r="C25" s="4" t="s">
        <v>20</v>
      </c>
      <c r="D25" s="11" t="s">
        <v>23</v>
      </c>
      <c r="E25" s="6">
        <v>35154</v>
      </c>
      <c r="F25" s="11">
        <f t="shared" ca="1" si="0"/>
        <v>28</v>
      </c>
      <c r="G25" s="11">
        <v>28</v>
      </c>
      <c r="H25" s="17">
        <f t="shared" si="1"/>
        <v>16</v>
      </c>
      <c r="I25" s="60">
        <f>(COUNTIF('Match Grid'!$F$7:$BT$7,"*"&amp;'WHU606 HOTY'!$C25&amp;"*")*3)+(COUNTIF('Match Grid'!$F$8:$BT$8,"*"&amp;'WHU606 HOTY'!$C25&amp;"*")*2)+COUNTIF('Match Grid'!$F$9:$BT$9,"*"&amp;'WHU606 HOTY'!$C25&amp;"*")</f>
        <v>4</v>
      </c>
      <c r="J25" s="10">
        <f>SUMIF('Match Grid'!$C$12:$C$65,'WHU606 HOTY'!$C25,'Match Grid'!$E$12:$E$65)</f>
        <v>8</v>
      </c>
      <c r="K25" s="10">
        <f>SUMIF('Match Grid'!$C$12:$C$65,'WHU606 HOTY'!$C25,'Match Grid'!$D$12:$D$65)</f>
        <v>4</v>
      </c>
      <c r="L25" s="42">
        <f t="shared" si="2"/>
        <v>0.14285714285714285</v>
      </c>
      <c r="M25" s="10">
        <f>COUNTIF('Match Grid'!$7:$7,"*"&amp;'WHU606 HOTY'!$C25&amp;"*")</f>
        <v>0</v>
      </c>
      <c r="N25" s="66">
        <f>COUNTIF('Match Grid'!$8:$9,"*"&amp;'WHU606 HOTY'!$C25&amp;"*")</f>
        <v>2</v>
      </c>
    </row>
    <row r="26" spans="1:14" x14ac:dyDescent="0.35">
      <c r="A26" s="61"/>
      <c r="B26" s="68">
        <v>28</v>
      </c>
      <c r="C26" s="4" t="s">
        <v>21</v>
      </c>
      <c r="D26" s="11" t="s">
        <v>25</v>
      </c>
      <c r="E26" s="6">
        <v>34757</v>
      </c>
      <c r="F26" s="11">
        <f t="shared" ca="1" si="0"/>
        <v>29</v>
      </c>
      <c r="G26" s="11">
        <v>52</v>
      </c>
      <c r="H26" s="17">
        <f t="shared" si="1"/>
        <v>10</v>
      </c>
      <c r="I26" s="60">
        <f>(COUNTIF('Match Grid'!$F$7:$BT$7,"*"&amp;'WHU606 HOTY'!$C26&amp;"*")*3)+(COUNTIF('Match Grid'!$F$8:$BT$8,"*"&amp;'WHU606 HOTY'!$C26&amp;"*")*2)+COUNTIF('Match Grid'!$F$9:$BT$9,"*"&amp;'WHU606 HOTY'!$C26&amp;"*")</f>
        <v>15</v>
      </c>
      <c r="J26" s="10">
        <f>SUMIF('Match Grid'!$C$12:$C$65,'WHU606 HOTY'!$C26,'Match Grid'!$E$12:$E$65)</f>
        <v>28</v>
      </c>
      <c r="K26" s="10">
        <f>SUMIF('Match Grid'!$C$12:$C$65,'WHU606 HOTY'!$C26,'Match Grid'!$D$12:$D$65)</f>
        <v>11</v>
      </c>
      <c r="L26" s="42">
        <f t="shared" si="2"/>
        <v>0.21153846153846154</v>
      </c>
      <c r="M26" s="10">
        <f>COUNTIF('Match Grid'!$7:$7,"*"&amp;'WHU606 HOTY'!$C26&amp;"*")</f>
        <v>3</v>
      </c>
      <c r="N26" s="66">
        <f>COUNTIF('Match Grid'!$8:$9,"*"&amp;'WHU606 HOTY'!$C26&amp;"*")</f>
        <v>4</v>
      </c>
    </row>
    <row r="27" spans="1:14" x14ac:dyDescent="0.35">
      <c r="A27" s="61"/>
      <c r="B27" s="68">
        <v>33</v>
      </c>
      <c r="C27" s="4" t="s">
        <v>77</v>
      </c>
      <c r="D27" s="11" t="s">
        <v>23</v>
      </c>
      <c r="E27" s="6">
        <v>34549</v>
      </c>
      <c r="F27" s="11">
        <f t="shared" ca="1" si="0"/>
        <v>29</v>
      </c>
      <c r="G27" s="11">
        <v>47</v>
      </c>
      <c r="H27" s="17">
        <f t="shared" si="1"/>
        <v>7</v>
      </c>
      <c r="I27" s="60">
        <f>(COUNTIF('Match Grid'!$F$7:$BT$7,"*"&amp;'WHU606 HOTY'!$C27&amp;"*")*3)+(COUNTIF('Match Grid'!$F$8:$BT$8,"*"&amp;'WHU606 HOTY'!$C27&amp;"*")*2)+COUNTIF('Match Grid'!$F$9:$BT$9,"*"&amp;'WHU606 HOTY'!$C27&amp;"*")</f>
        <v>20</v>
      </c>
      <c r="J27" s="10">
        <f>SUMIF('Match Grid'!$C$12:$C$65,'WHU606 HOTY'!$C27,'Match Grid'!$E$12:$E$65)</f>
        <v>50</v>
      </c>
      <c r="K27" s="10">
        <f>SUMIF('Match Grid'!$C$12:$C$65,'WHU606 HOTY'!$C27,'Match Grid'!$D$12:$D$65)</f>
        <v>14</v>
      </c>
      <c r="L27" s="42">
        <f t="shared" si="2"/>
        <v>0.2978723404255319</v>
      </c>
      <c r="M27" s="10">
        <f>COUNTIF('Match Grid'!$7:$7,"*"&amp;'WHU606 HOTY'!$C27&amp;"*")</f>
        <v>3</v>
      </c>
      <c r="N27" s="66">
        <f>COUNTIF('Match Grid'!$8:$9,"*"&amp;'WHU606 HOTY'!$C27&amp;"*")</f>
        <v>6</v>
      </c>
    </row>
    <row r="28" spans="1:14" x14ac:dyDescent="0.35">
      <c r="A28" s="61"/>
      <c r="B28" s="68">
        <v>40</v>
      </c>
      <c r="C28" s="4" t="s">
        <v>215</v>
      </c>
      <c r="D28" s="11" t="s">
        <v>25</v>
      </c>
      <c r="E28" s="6">
        <v>38235</v>
      </c>
      <c r="F28" s="11">
        <f ca="1">ROUNDDOWN((TODAY()-E28)/365.25,0)</f>
        <v>19</v>
      </c>
      <c r="G28" s="11">
        <v>4</v>
      </c>
      <c r="H28" s="17">
        <f t="shared" si="1"/>
        <v>21</v>
      </c>
      <c r="I28" s="60">
        <f>(COUNTIF('Match Grid'!$F$7:$BT$7,"*"&amp;'WHU606 HOTY'!$C28&amp;"*")*3)+(COUNTIF('Match Grid'!$F$8:$BT$8,"*"&amp;'WHU606 HOTY'!$C28&amp;"*")*2)+COUNTIF('Match Grid'!$F$9:$BT$9,"*"&amp;'WHU606 HOTY'!$C28&amp;"*")</f>
        <v>0</v>
      </c>
      <c r="J28" s="10">
        <f>SUMIF('Match Grid'!$C$12:$C$65,'WHU606 HOTY'!$C28,'Match Grid'!$E$12:$E$65)</f>
        <v>1</v>
      </c>
      <c r="K28" s="10">
        <f>SUMIF('Match Grid'!$C$12:$C$65,'WHU606 HOTY'!$C28,'Match Grid'!$D$12:$D$65)</f>
        <v>1</v>
      </c>
      <c r="L28" s="42">
        <f>IFERROR(IF(G28&lt;5,0,K28/G28),0)</f>
        <v>0</v>
      </c>
      <c r="M28" s="10">
        <f>COUNTIF('Match Grid'!$7:$7,"*"&amp;'WHU606 HOTY'!$C28&amp;"*")</f>
        <v>0</v>
      </c>
      <c r="N28" s="66">
        <f>COUNTIF('Match Grid'!$8:$9,"*"&amp;'WHU606 HOTY'!$C28&amp;"*")</f>
        <v>0</v>
      </c>
    </row>
    <row r="29" spans="1:14" x14ac:dyDescent="0.35">
      <c r="A29" s="61"/>
      <c r="B29" s="68">
        <v>42</v>
      </c>
      <c r="C29" s="4" t="s">
        <v>220</v>
      </c>
      <c r="D29" s="11" t="s">
        <v>23</v>
      </c>
      <c r="E29" s="6">
        <v>38288</v>
      </c>
      <c r="F29" s="11">
        <f ca="1">ROUNDDOWN((TODAY()-E29)/365.25,0)</f>
        <v>19</v>
      </c>
      <c r="G29" s="11">
        <v>1</v>
      </c>
      <c r="H29" s="17">
        <f t="shared" si="1"/>
        <v>22</v>
      </c>
      <c r="I29" s="60">
        <f>(COUNTIF('Match Grid'!$F$7:$BT$7,"*"&amp;'WHU606 HOTY'!$C29&amp;"*")*3)+(COUNTIF('Match Grid'!$F$8:$BT$8,"*"&amp;'WHU606 HOTY'!$C29&amp;"*")*2)+COUNTIF('Match Grid'!$F$9:$BT$9,"*"&amp;'WHU606 HOTY'!$C29&amp;"*")</f>
        <v>0</v>
      </c>
      <c r="J29" s="10">
        <f>SUMIF('Match Grid'!$C$12:$C$65,'WHU606 HOTY'!$C29,'Match Grid'!$E$12:$E$65)</f>
        <v>0</v>
      </c>
      <c r="K29" s="10">
        <f>SUMIF('Match Grid'!$C$12:$C$65,'WHU606 HOTY'!$C29,'Match Grid'!$D$12:$D$65)</f>
        <v>0</v>
      </c>
      <c r="L29" s="42">
        <f>IFERROR(IF(G29&lt;5,0,K29/G29),0)</f>
        <v>0</v>
      </c>
      <c r="M29" s="10">
        <f>COUNTIF('Match Grid'!$7:$7,"*"&amp;'WHU606 HOTY'!$C29&amp;"*")</f>
        <v>0</v>
      </c>
      <c r="N29" s="66">
        <f>COUNTIF('Match Grid'!$8:$9,"*"&amp;'WHU606 HOTY'!$C29&amp;"*")</f>
        <v>0</v>
      </c>
    </row>
    <row r="30" spans="1:14" x14ac:dyDescent="0.35">
      <c r="A30" s="61"/>
      <c r="B30" s="68">
        <v>45</v>
      </c>
      <c r="C30" s="4" t="s">
        <v>71</v>
      </c>
      <c r="D30" s="11" t="s">
        <v>24</v>
      </c>
      <c r="E30" s="6">
        <v>38285</v>
      </c>
      <c r="F30" s="11">
        <f t="shared" ca="1" si="0"/>
        <v>19</v>
      </c>
      <c r="G30" s="11">
        <v>12</v>
      </c>
      <c r="H30" s="17">
        <f t="shared" si="1"/>
        <v>22</v>
      </c>
      <c r="I30" s="60">
        <f>(COUNTIF('Match Grid'!$F$7:$BT$7,"*"&amp;'WHU606 HOTY'!$C30&amp;"*")*3)+(COUNTIF('Match Grid'!$F$8:$BT$8,"*"&amp;'WHU606 HOTY'!$C30&amp;"*")*2)+COUNTIF('Match Grid'!$F$9:$BT$9,"*"&amp;'WHU606 HOTY'!$C30&amp;"*")</f>
        <v>0</v>
      </c>
      <c r="J30" s="10">
        <f>SUMIF('Match Grid'!$C$12:$C$65,'WHU606 HOTY'!$C30,'Match Grid'!$E$12:$E$65)</f>
        <v>0</v>
      </c>
      <c r="K30" s="10">
        <f>SUMIF('Match Grid'!$C$12:$C$65,'WHU606 HOTY'!$C30,'Match Grid'!$D$12:$D$65)</f>
        <v>0</v>
      </c>
      <c r="L30" s="42">
        <f t="shared" si="2"/>
        <v>0</v>
      </c>
      <c r="M30" s="10">
        <f>COUNTIF('Match Grid'!$7:$7,"*"&amp;'WHU606 HOTY'!$C30&amp;"*")</f>
        <v>0</v>
      </c>
      <c r="N30" s="66">
        <f>COUNTIF('Match Grid'!$8:$9,"*"&amp;'WHU606 HOTY'!$C30&amp;"*")</f>
        <v>0</v>
      </c>
    </row>
    <row r="31" spans="1:14" x14ac:dyDescent="0.35">
      <c r="A31" s="61"/>
      <c r="B31" s="68">
        <v>49</v>
      </c>
      <c r="C31" s="4" t="s">
        <v>130</v>
      </c>
      <c r="D31" s="11" t="s">
        <v>22</v>
      </c>
      <c r="E31" s="6">
        <v>36685</v>
      </c>
      <c r="F31" s="11">
        <f t="shared" ca="1" si="0"/>
        <v>23</v>
      </c>
      <c r="G31" s="11">
        <v>0</v>
      </c>
      <c r="H31" s="17">
        <f t="shared" si="1"/>
        <v>22</v>
      </c>
      <c r="I31" s="60">
        <f>(COUNTIF('Match Grid'!$F$7:$BT$7,"*"&amp;'WHU606 HOTY'!$C31&amp;"*")*3)+(COUNTIF('Match Grid'!$F$8:$BT$8,"*"&amp;'WHU606 HOTY'!$C31&amp;"*")*2)+COUNTIF('Match Grid'!$F$9:$BT$9,"*"&amp;'WHU606 HOTY'!$C31&amp;"*")</f>
        <v>0</v>
      </c>
      <c r="J31" s="10">
        <f>SUMIF('Match Grid'!$C$12:$C$65,'WHU606 HOTY'!$C31,'Match Grid'!$E$12:$E$65)</f>
        <v>0</v>
      </c>
      <c r="K31" s="10">
        <f>SUMIF('Match Grid'!$C$12:$C$65,'WHU606 HOTY'!$C31,'Match Grid'!$D$12:$D$65)</f>
        <v>0</v>
      </c>
      <c r="L31" s="42">
        <f t="shared" si="2"/>
        <v>0</v>
      </c>
      <c r="M31" s="10">
        <f>COUNTIF('Match Grid'!$7:$7,"*"&amp;'WHU606 HOTY'!$C31&amp;"*")</f>
        <v>0</v>
      </c>
      <c r="N31" s="66">
        <f>COUNTIF('Match Grid'!$8:$9,"*"&amp;'WHU606 HOTY'!$C31&amp;"*")</f>
        <v>0</v>
      </c>
    </row>
    <row r="32" spans="1:14" x14ac:dyDescent="0.35">
      <c r="A32" s="61"/>
      <c r="B32" s="68">
        <v>50</v>
      </c>
      <c r="C32" s="4" t="s">
        <v>137</v>
      </c>
      <c r="D32" s="11" t="s">
        <v>24</v>
      </c>
      <c r="E32" s="6">
        <v>38319</v>
      </c>
      <c r="F32" s="11">
        <f t="shared" ca="1" si="0"/>
        <v>19</v>
      </c>
      <c r="G32" s="11">
        <v>1</v>
      </c>
      <c r="H32" s="17">
        <f t="shared" si="1"/>
        <v>19</v>
      </c>
      <c r="I32" s="60">
        <f>(COUNTIF('Match Grid'!$F$7:$BT$7,"*"&amp;'WHU606 HOTY'!$C32&amp;"*")*3)+(COUNTIF('Match Grid'!$F$8:$BT$8,"*"&amp;'WHU606 HOTY'!$C32&amp;"*")*2)+COUNTIF('Match Grid'!$F$9:$BT$9,"*"&amp;'WHU606 HOTY'!$C32&amp;"*")</f>
        <v>2</v>
      </c>
      <c r="J32" s="10">
        <f>SUMIF('Match Grid'!$C$12:$C$65,'WHU606 HOTY'!$C32,'Match Grid'!$E$12:$E$65)</f>
        <v>1</v>
      </c>
      <c r="K32" s="10">
        <f>SUMIF('Match Grid'!$C$12:$C$65,'WHU606 HOTY'!$C32,'Match Grid'!$D$12:$D$65)</f>
        <v>1</v>
      </c>
      <c r="L32" s="42">
        <f t="shared" si="2"/>
        <v>0</v>
      </c>
      <c r="M32" s="10">
        <f>COUNTIF('Match Grid'!$7:$7,"*"&amp;'WHU606 HOTY'!$C32&amp;"*")</f>
        <v>0</v>
      </c>
      <c r="N32" s="66">
        <f>COUNTIF('Match Grid'!$8:$9,"*"&amp;'WHU606 HOTY'!$C32&amp;"*")</f>
        <v>1</v>
      </c>
    </row>
    <row r="33" spans="1:14" x14ac:dyDescent="0.35">
      <c r="A33" s="61"/>
      <c r="B33" s="68"/>
      <c r="C33" s="4" t="s">
        <v>9</v>
      </c>
      <c r="D33" s="11" t="s">
        <v>25</v>
      </c>
      <c r="E33" s="6">
        <v>35117</v>
      </c>
      <c r="F33" s="11">
        <f t="shared" ca="1" si="0"/>
        <v>28</v>
      </c>
      <c r="G33" s="11">
        <v>23</v>
      </c>
      <c r="H33" s="17">
        <f t="shared" si="1"/>
        <v>22</v>
      </c>
      <c r="I33" s="17">
        <f>(COUNTIF('Match Grid'!$F$7:$BT$7,"*"&amp;'WHU606 HOTY'!$C33&amp;"*")*3)+(COUNTIF('Match Grid'!$F$8:$BT$8,"*"&amp;'WHU606 HOTY'!$C33&amp;"*")*2)+COUNTIF('Match Grid'!$F$9:$BT$9,"*"&amp;'WHU606 HOTY'!$C33&amp;"*")</f>
        <v>0</v>
      </c>
      <c r="J33" s="10">
        <f>SUMIF('Match Grid'!$C$12:$C$65,'WHU606 HOTY'!$C33,'Match Grid'!$E$12:$E$65)</f>
        <v>0</v>
      </c>
      <c r="K33" s="10">
        <f>SUMIF('Match Grid'!$C$12:$C$65,'WHU606 HOTY'!$C33,'Match Grid'!$D$12:$D$65)</f>
        <v>0</v>
      </c>
      <c r="L33" s="42">
        <f t="shared" si="2"/>
        <v>0</v>
      </c>
      <c r="M33" s="10">
        <f>COUNTIF('Match Grid'!$7:$7,"*"&amp;'WHU606 HOTY'!$C33&amp;"*")</f>
        <v>0</v>
      </c>
      <c r="N33" s="66">
        <f>COUNTIF('Match Grid'!$8:$9,"*"&amp;'WHU606 HOTY'!$C33&amp;"*")</f>
        <v>0</v>
      </c>
    </row>
    <row r="34" spans="1:14" x14ac:dyDescent="0.35">
      <c r="B34" s="68"/>
      <c r="C34" s="4" t="s">
        <v>18</v>
      </c>
      <c r="D34" s="11" t="s">
        <v>24</v>
      </c>
      <c r="E34" s="6">
        <v>34921</v>
      </c>
      <c r="F34" s="11">
        <f t="shared" ca="1" si="0"/>
        <v>28</v>
      </c>
      <c r="G34" s="11">
        <v>22</v>
      </c>
      <c r="H34" s="17">
        <f t="shared" si="1"/>
        <v>22</v>
      </c>
      <c r="I34" s="17">
        <f>(COUNTIF('Match Grid'!$F$7:$BT$7,"*"&amp;'WHU606 HOTY'!$C34&amp;"*")*3)+(COUNTIF('Match Grid'!$F$8:$BT$8,"*"&amp;'WHU606 HOTY'!$C34&amp;"*")*2)+COUNTIF('Match Grid'!$F$9:$BT$9,"*"&amp;'WHU606 HOTY'!$C34&amp;"*")</f>
        <v>0</v>
      </c>
      <c r="J34" s="10">
        <f>SUMIF('Match Grid'!$C$12:$C$65,'WHU606 HOTY'!$C34,'Match Grid'!$E$12:$E$65)</f>
        <v>0</v>
      </c>
      <c r="K34" s="10">
        <f>SUMIF('Match Grid'!$C$12:$C$65,'WHU606 HOTY'!$C34,'Match Grid'!$D$12:$D$65)</f>
        <v>0</v>
      </c>
      <c r="L34" s="42">
        <f t="shared" si="2"/>
        <v>0</v>
      </c>
      <c r="M34" s="10">
        <f>COUNTIF('Match Grid'!$7:$7,"*"&amp;'WHU606 HOTY'!$C34&amp;"*")</f>
        <v>0</v>
      </c>
      <c r="N34" s="66">
        <f>COUNTIF('Match Grid'!$8:$9,"*"&amp;'WHU606 HOTY'!$C34&amp;"*")</f>
        <v>0</v>
      </c>
    </row>
    <row r="35" spans="1:14" x14ac:dyDescent="0.35">
      <c r="B35" s="73"/>
      <c r="C35" s="74" t="s">
        <v>19</v>
      </c>
      <c r="D35" s="75" t="s">
        <v>23</v>
      </c>
      <c r="E35" s="76">
        <v>35329</v>
      </c>
      <c r="F35" s="75">
        <f t="shared" ca="1" si="0"/>
        <v>27</v>
      </c>
      <c r="G35" s="75">
        <v>12</v>
      </c>
      <c r="H35" s="77">
        <f t="shared" si="1"/>
        <v>22</v>
      </c>
      <c r="I35" s="77">
        <f>(COUNTIF('Match Grid'!$F$7:$BT$7,"*"&amp;'WHU606 HOTY'!$C35&amp;"*")*3)+(COUNTIF('Match Grid'!$F$8:$BT$8,"*"&amp;'WHU606 HOTY'!$C35&amp;"*")*2)+COUNTIF('Match Grid'!$F$9:$BT$9,"*"&amp;'WHU606 HOTY'!$C35&amp;"*")</f>
        <v>0</v>
      </c>
      <c r="J35" s="78">
        <f>SUMIF('Match Grid'!$C$12:$C$65,'WHU606 HOTY'!$C35,'Match Grid'!$E$12:$E$65)</f>
        <v>0</v>
      </c>
      <c r="K35" s="78">
        <f>SUMIF('Match Grid'!$C$12:$C$65,'WHU606 HOTY'!$C35,'Match Grid'!$D$12:$D$65)</f>
        <v>0</v>
      </c>
      <c r="L35" s="79">
        <f t="shared" si="2"/>
        <v>0</v>
      </c>
      <c r="M35" s="78">
        <f>COUNTIF('Match Grid'!$7:$7,"*"&amp;'WHU606 HOTY'!$C35&amp;"*")</f>
        <v>0</v>
      </c>
      <c r="N35" s="80">
        <f>COUNTIF('Match Grid'!$8:$9,"*"&amp;'WHU606 HOTY'!$C35&amp;"*")</f>
        <v>0</v>
      </c>
    </row>
  </sheetData>
  <sortState xmlns:xlrd2="http://schemas.microsoft.com/office/spreadsheetml/2017/richdata2" ref="B8:N35">
    <sortCondition ref="B8:B35"/>
  </sortState>
  <mergeCells count="18">
    <mergeCell ref="B2:G2"/>
    <mergeCell ref="D5:F5"/>
    <mergeCell ref="D4:F4"/>
    <mergeCell ref="D3:F3"/>
    <mergeCell ref="B5:C5"/>
    <mergeCell ref="B4:C4"/>
    <mergeCell ref="B3:C3"/>
    <mergeCell ref="N5:O5"/>
    <mergeCell ref="N4:O4"/>
    <mergeCell ref="N3:O3"/>
    <mergeCell ref="N2:P2"/>
    <mergeCell ref="H2:M2"/>
    <mergeCell ref="H5:I5"/>
    <mergeCell ref="H4:I4"/>
    <mergeCell ref="H3:I3"/>
    <mergeCell ref="J4:L4"/>
    <mergeCell ref="J3:L3"/>
    <mergeCell ref="J5:L5"/>
  </mergeCells>
  <conditionalFormatting sqref="B8:N35">
    <cfRule type="cellIs" dxfId="34" priority="1" operator="equal">
      <formula>0</formula>
    </cfRule>
    <cfRule type="expression" dxfId="33" priority="28">
      <formula>$H8=1</formula>
    </cfRule>
    <cfRule type="expression" dxfId="32" priority="29">
      <formula>$H8=2</formula>
    </cfRule>
    <cfRule type="expression" dxfId="31" priority="30">
      <formula>$H8=3</formula>
    </cfRule>
  </conditionalFormatting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7B555-94DF-48E4-992B-493BBDAA530C}">
  <dimension ref="A2:BF59"/>
  <sheetViews>
    <sheetView showGridLines="0" showRowColHeaders="0" workbookViewId="0">
      <pane xSplit="5" ySplit="11" topLeftCell="AA12" activePane="bottomRight" state="frozen"/>
      <selection pane="topRight" activeCell="F1" sqref="F1"/>
      <selection pane="bottomLeft" activeCell="A10" sqref="A10"/>
      <selection pane="bottomRight" activeCell="C38" sqref="C38"/>
    </sheetView>
  </sheetViews>
  <sheetFormatPr defaultColWidth="14.28515625" defaultRowHeight="15" x14ac:dyDescent="0.35"/>
  <cols>
    <col min="1" max="1" width="2.85546875" customWidth="1"/>
    <col min="2" max="2" width="4.7109375" customWidth="1"/>
    <col min="3" max="3" width="30.28515625" customWidth="1"/>
    <col min="4" max="16384" width="14.28515625" style="19"/>
  </cols>
  <sheetData>
    <row r="2" spans="1:58" ht="28.5" x14ac:dyDescent="0.65">
      <c r="E2" s="81" t="s">
        <v>209</v>
      </c>
      <c r="F2" s="82" t="s">
        <v>201</v>
      </c>
      <c r="G2" s="82" t="s">
        <v>201</v>
      </c>
      <c r="H2" s="82" t="s">
        <v>201</v>
      </c>
      <c r="I2" s="82" t="s">
        <v>201</v>
      </c>
      <c r="J2" s="82" t="s">
        <v>201</v>
      </c>
      <c r="K2" s="82" t="s">
        <v>202</v>
      </c>
      <c r="L2" s="82" t="s">
        <v>201</v>
      </c>
      <c r="M2" s="82" t="s">
        <v>204</v>
      </c>
      <c r="N2" s="82" t="s">
        <v>201</v>
      </c>
      <c r="O2" s="82" t="s">
        <v>202</v>
      </c>
      <c r="P2" s="82" t="s">
        <v>201</v>
      </c>
      <c r="Q2" s="82" t="s">
        <v>201</v>
      </c>
      <c r="R2" s="82" t="s">
        <v>202</v>
      </c>
      <c r="S2" s="82" t="s">
        <v>201</v>
      </c>
      <c r="T2" s="82" t="s">
        <v>204</v>
      </c>
      <c r="U2" s="82" t="s">
        <v>201</v>
      </c>
      <c r="V2" s="82" t="s">
        <v>202</v>
      </c>
      <c r="W2" s="82" t="s">
        <v>201</v>
      </c>
      <c r="X2" s="82" t="s">
        <v>201</v>
      </c>
      <c r="Y2" s="82" t="s">
        <v>202</v>
      </c>
      <c r="Z2" s="82" t="s">
        <v>201</v>
      </c>
      <c r="AA2" s="82" t="s">
        <v>201</v>
      </c>
      <c r="AB2" s="82" t="s">
        <v>201</v>
      </c>
      <c r="AC2" s="82" t="s">
        <v>202</v>
      </c>
      <c r="AD2" s="82" t="s">
        <v>201</v>
      </c>
      <c r="AE2" s="82" t="s">
        <v>204</v>
      </c>
      <c r="AF2" s="82" t="s">
        <v>201</v>
      </c>
      <c r="AG2" s="82" t="s">
        <v>201</v>
      </c>
      <c r="AH2" s="82" t="s">
        <v>201</v>
      </c>
      <c r="AI2" s="82" t="s">
        <v>203</v>
      </c>
      <c r="AJ2" s="82" t="s">
        <v>203</v>
      </c>
      <c r="AK2" s="82" t="s">
        <v>201</v>
      </c>
      <c r="AL2" s="82" t="s">
        <v>201</v>
      </c>
      <c r="AM2" s="82" t="s">
        <v>201</v>
      </c>
      <c r="AN2" s="82" t="s">
        <v>201</v>
      </c>
      <c r="AO2" s="82" t="s">
        <v>201</v>
      </c>
      <c r="AP2" s="82" t="s">
        <v>201</v>
      </c>
      <c r="AQ2" s="82" t="s">
        <v>201</v>
      </c>
      <c r="AR2" s="82" t="s">
        <v>202</v>
      </c>
      <c r="AS2" s="82" t="s">
        <v>201</v>
      </c>
      <c r="AT2" s="82" t="s">
        <v>202</v>
      </c>
      <c r="AU2" s="82" t="s">
        <v>201</v>
      </c>
      <c r="AV2" s="82" t="s">
        <v>201</v>
      </c>
      <c r="AW2" s="82" t="s">
        <v>201</v>
      </c>
      <c r="AX2" s="82" t="s">
        <v>201</v>
      </c>
      <c r="AY2" s="82" t="s">
        <v>202</v>
      </c>
      <c r="AZ2" s="82" t="s">
        <v>201</v>
      </c>
      <c r="BA2" s="82" t="s">
        <v>202</v>
      </c>
      <c r="BB2" s="82" t="s">
        <v>201</v>
      </c>
      <c r="BC2" s="82" t="s">
        <v>201</v>
      </c>
      <c r="BD2" s="82" t="s">
        <v>201</v>
      </c>
      <c r="BE2" s="82" t="s">
        <v>201</v>
      </c>
      <c r="BF2" s="82" t="s">
        <v>201</v>
      </c>
    </row>
    <row r="3" spans="1:58" x14ac:dyDescent="0.35">
      <c r="B3" s="105" t="s">
        <v>65</v>
      </c>
      <c r="C3" s="7" t="s">
        <v>66</v>
      </c>
      <c r="E3" s="57" t="s">
        <v>200</v>
      </c>
      <c r="F3" s="58" t="s">
        <v>193</v>
      </c>
      <c r="G3" s="58" t="s">
        <v>177</v>
      </c>
      <c r="H3" s="58" t="s">
        <v>196</v>
      </c>
      <c r="I3" s="58" t="s">
        <v>176</v>
      </c>
      <c r="J3" s="58" t="s">
        <v>175</v>
      </c>
      <c r="K3" s="58" t="s">
        <v>197</v>
      </c>
      <c r="L3" s="58" t="s">
        <v>178</v>
      </c>
      <c r="M3" s="58" t="s">
        <v>199</v>
      </c>
      <c r="N3" s="58" t="s">
        <v>194</v>
      </c>
      <c r="O3" s="58" t="s">
        <v>186</v>
      </c>
      <c r="P3" s="58" t="s">
        <v>184</v>
      </c>
      <c r="Q3" s="58" t="s">
        <v>185</v>
      </c>
      <c r="R3" s="58" t="s">
        <v>198</v>
      </c>
      <c r="S3" s="58" t="s">
        <v>188</v>
      </c>
      <c r="T3" s="58" t="s">
        <v>191</v>
      </c>
      <c r="U3" s="58" t="s">
        <v>189</v>
      </c>
      <c r="V3" s="58" t="s">
        <v>198</v>
      </c>
      <c r="W3" s="58" t="s">
        <v>190</v>
      </c>
      <c r="X3" s="58" t="s">
        <v>187</v>
      </c>
      <c r="Y3" s="58" t="s">
        <v>197</v>
      </c>
      <c r="Z3" s="58" t="s">
        <v>179</v>
      </c>
      <c r="AA3" s="58" t="s">
        <v>183</v>
      </c>
      <c r="AB3" s="58" t="s">
        <v>181</v>
      </c>
      <c r="AC3" s="58" t="s">
        <v>186</v>
      </c>
      <c r="AD3" s="58" t="s">
        <v>182</v>
      </c>
      <c r="AE3" s="58" t="s">
        <v>178</v>
      </c>
      <c r="AF3" s="58" t="s">
        <v>192</v>
      </c>
      <c r="AG3" s="58" t="s">
        <v>191</v>
      </c>
      <c r="AH3" s="58" t="s">
        <v>196</v>
      </c>
      <c r="AI3" s="58" t="s">
        <v>195</v>
      </c>
      <c r="AJ3" s="58" t="s">
        <v>195</v>
      </c>
      <c r="AK3" s="58" t="s">
        <v>194</v>
      </c>
      <c r="AL3" s="58" t="s">
        <v>193</v>
      </c>
      <c r="AM3" s="58" t="s">
        <v>192</v>
      </c>
      <c r="AN3" s="58" t="s">
        <v>191</v>
      </c>
      <c r="AO3" s="58" t="s">
        <v>190</v>
      </c>
      <c r="AP3" s="58" t="s">
        <v>189</v>
      </c>
      <c r="AQ3" s="58" t="s">
        <v>188</v>
      </c>
      <c r="AR3" s="58" t="s">
        <v>186</v>
      </c>
      <c r="AS3" s="58" t="s">
        <v>187</v>
      </c>
      <c r="AT3" s="58" t="s">
        <v>186</v>
      </c>
      <c r="AU3" s="58" t="s">
        <v>185</v>
      </c>
      <c r="AV3" s="58" t="s">
        <v>184</v>
      </c>
      <c r="AW3" s="58" t="s">
        <v>183</v>
      </c>
      <c r="AX3" s="58" t="s">
        <v>182</v>
      </c>
      <c r="AY3" s="58" t="s">
        <v>180</v>
      </c>
      <c r="AZ3" s="58" t="s">
        <v>181</v>
      </c>
      <c r="BA3" s="58" t="s">
        <v>180</v>
      </c>
      <c r="BB3" s="58" t="s">
        <v>179</v>
      </c>
      <c r="BC3" s="58" t="s">
        <v>178</v>
      </c>
      <c r="BD3" s="58" t="s">
        <v>177</v>
      </c>
      <c r="BE3" s="58" t="s">
        <v>176</v>
      </c>
      <c r="BF3" s="58" t="s">
        <v>175</v>
      </c>
    </row>
    <row r="4" spans="1:58" x14ac:dyDescent="0.35">
      <c r="B4" s="106"/>
      <c r="C4" s="59" t="s">
        <v>36</v>
      </c>
      <c r="E4" s="57" t="s">
        <v>174</v>
      </c>
      <c r="F4" s="58" t="s">
        <v>172</v>
      </c>
      <c r="G4" s="58" t="s">
        <v>173</v>
      </c>
      <c r="H4" s="58" t="s">
        <v>172</v>
      </c>
      <c r="I4" s="58" t="s">
        <v>172</v>
      </c>
      <c r="J4" s="58" t="s">
        <v>173</v>
      </c>
      <c r="K4" s="58" t="s">
        <v>173</v>
      </c>
      <c r="L4" s="58" t="s">
        <v>172</v>
      </c>
      <c r="M4" s="58" t="s">
        <v>172</v>
      </c>
      <c r="N4" s="58" t="s">
        <v>173</v>
      </c>
      <c r="O4" s="58" t="s">
        <v>172</v>
      </c>
      <c r="P4" s="58" t="s">
        <v>173</v>
      </c>
      <c r="Q4" s="58" t="s">
        <v>172</v>
      </c>
      <c r="R4" s="58" t="s">
        <v>172</v>
      </c>
      <c r="S4" s="58" t="s">
        <v>173</v>
      </c>
      <c r="T4" s="58" t="s">
        <v>173</v>
      </c>
      <c r="U4" s="58" t="s">
        <v>172</v>
      </c>
      <c r="V4" s="58" t="s">
        <v>173</v>
      </c>
      <c r="W4" s="58" t="s">
        <v>173</v>
      </c>
      <c r="X4" s="58" t="s">
        <v>172</v>
      </c>
      <c r="Y4" s="58" t="s">
        <v>172</v>
      </c>
      <c r="Z4" s="58" t="s">
        <v>173</v>
      </c>
      <c r="AA4" s="58" t="s">
        <v>172</v>
      </c>
      <c r="AB4" s="58" t="s">
        <v>172</v>
      </c>
      <c r="AC4" s="58" t="s">
        <v>173</v>
      </c>
      <c r="AD4" s="58" t="s">
        <v>173</v>
      </c>
      <c r="AE4" s="58" t="s">
        <v>172</v>
      </c>
      <c r="AF4" s="58" t="s">
        <v>173</v>
      </c>
      <c r="AG4" s="58" t="s">
        <v>172</v>
      </c>
      <c r="AH4" s="58" t="s">
        <v>173</v>
      </c>
      <c r="AI4" s="58" t="s">
        <v>173</v>
      </c>
      <c r="AJ4" s="58" t="s">
        <v>172</v>
      </c>
      <c r="AK4" s="58" t="s">
        <v>172</v>
      </c>
      <c r="AL4" s="58" t="s">
        <v>173</v>
      </c>
      <c r="AM4" s="58" t="s">
        <v>172</v>
      </c>
      <c r="AN4" s="58" t="s">
        <v>173</v>
      </c>
      <c r="AO4" s="58" t="s">
        <v>172</v>
      </c>
      <c r="AP4" s="58" t="s">
        <v>173</v>
      </c>
      <c r="AQ4" s="58" t="s">
        <v>172</v>
      </c>
      <c r="AR4" s="58" t="s">
        <v>172</v>
      </c>
      <c r="AS4" s="58" t="s">
        <v>173</v>
      </c>
      <c r="AT4" s="58" t="s">
        <v>173</v>
      </c>
      <c r="AU4" s="58" t="s">
        <v>173</v>
      </c>
      <c r="AV4" s="58" t="s">
        <v>172</v>
      </c>
      <c r="AW4" s="58" t="s">
        <v>173</v>
      </c>
      <c r="AX4" s="58" t="s">
        <v>172</v>
      </c>
      <c r="AY4" s="58" t="s">
        <v>172</v>
      </c>
      <c r="AZ4" s="58" t="s">
        <v>173</v>
      </c>
      <c r="BA4" s="58" t="s">
        <v>173</v>
      </c>
      <c r="BB4" s="58" t="s">
        <v>172</v>
      </c>
      <c r="BC4" s="58" t="s">
        <v>173</v>
      </c>
      <c r="BD4" s="58" t="s">
        <v>172</v>
      </c>
      <c r="BE4" s="58" t="s">
        <v>173</v>
      </c>
      <c r="BF4" s="58" t="s">
        <v>172</v>
      </c>
    </row>
    <row r="5" spans="1:58" x14ac:dyDescent="0.35">
      <c r="B5" s="106"/>
      <c r="C5" s="8" t="s">
        <v>50</v>
      </c>
      <c r="E5" s="57" t="s">
        <v>171</v>
      </c>
      <c r="F5" s="56">
        <v>45150</v>
      </c>
      <c r="G5" s="56">
        <v>45158</v>
      </c>
      <c r="H5" s="56">
        <v>45164</v>
      </c>
      <c r="I5" s="56">
        <v>45170</v>
      </c>
      <c r="J5" s="56">
        <v>45185</v>
      </c>
      <c r="K5" s="56">
        <v>45190</v>
      </c>
      <c r="L5" s="56">
        <v>45193</v>
      </c>
      <c r="M5" s="56">
        <v>45196</v>
      </c>
      <c r="N5" s="56">
        <v>45199</v>
      </c>
      <c r="O5" s="56">
        <v>45204</v>
      </c>
      <c r="P5" s="56">
        <v>45207</v>
      </c>
      <c r="Q5" s="56">
        <v>45221</v>
      </c>
      <c r="R5" s="56">
        <v>45225</v>
      </c>
      <c r="S5" s="56">
        <v>45228</v>
      </c>
      <c r="T5" s="56">
        <v>45231</v>
      </c>
      <c r="U5" s="56">
        <v>45234</v>
      </c>
      <c r="V5" s="56">
        <v>45239</v>
      </c>
      <c r="W5" s="56">
        <v>45241</v>
      </c>
      <c r="X5" s="56">
        <v>45255</v>
      </c>
      <c r="Y5" s="56">
        <v>45260</v>
      </c>
      <c r="Z5" s="56">
        <v>45262</v>
      </c>
      <c r="AA5" s="56">
        <v>45265</v>
      </c>
      <c r="AB5" s="56">
        <v>45269</v>
      </c>
      <c r="AC5" s="56">
        <v>45274</v>
      </c>
      <c r="AD5" s="56">
        <v>45276</v>
      </c>
      <c r="AE5" s="56">
        <v>45280</v>
      </c>
      <c r="AF5" s="56">
        <v>45283</v>
      </c>
      <c r="AG5" s="56">
        <v>45286</v>
      </c>
      <c r="AH5" s="56">
        <v>45290</v>
      </c>
      <c r="AI5" s="56">
        <v>45298</v>
      </c>
      <c r="AJ5" s="56">
        <v>45307</v>
      </c>
      <c r="AK5" s="56">
        <v>45312</v>
      </c>
      <c r="AL5" s="56">
        <v>45321</v>
      </c>
      <c r="AM5" s="56">
        <v>45325</v>
      </c>
      <c r="AN5" s="56">
        <v>45333</v>
      </c>
      <c r="AO5" s="56">
        <v>45339</v>
      </c>
      <c r="AP5" s="56">
        <v>45346</v>
      </c>
      <c r="AQ5" s="56">
        <v>45353</v>
      </c>
      <c r="AR5" s="56">
        <v>45358</v>
      </c>
      <c r="AS5" s="56">
        <v>45361</v>
      </c>
      <c r="AT5" s="56">
        <v>45365</v>
      </c>
      <c r="AU5" s="56">
        <v>45368</v>
      </c>
      <c r="AV5" s="56">
        <v>45381</v>
      </c>
      <c r="AW5" s="56">
        <v>45384</v>
      </c>
      <c r="AX5" s="56">
        <v>45388</v>
      </c>
      <c r="AY5" s="56">
        <v>45393</v>
      </c>
      <c r="AZ5" s="56">
        <v>45396</v>
      </c>
      <c r="BA5" s="56">
        <v>45400</v>
      </c>
      <c r="BB5" s="56">
        <v>45403</v>
      </c>
      <c r="BC5" s="56">
        <v>45409</v>
      </c>
      <c r="BD5" s="56">
        <v>45416</v>
      </c>
      <c r="BE5" s="56">
        <v>45423</v>
      </c>
      <c r="BF5" s="56">
        <v>45431</v>
      </c>
    </row>
    <row r="6" spans="1:58" ht="15.75" thickBot="1" x14ac:dyDescent="0.4">
      <c r="B6" s="106"/>
      <c r="C6" s="9" t="s">
        <v>41</v>
      </c>
      <c r="E6" s="55" t="s">
        <v>170</v>
      </c>
      <c r="F6" s="54" t="s">
        <v>149</v>
      </c>
      <c r="G6" s="54" t="s">
        <v>153</v>
      </c>
      <c r="H6" s="54" t="s">
        <v>153</v>
      </c>
      <c r="I6" s="54" t="s">
        <v>163</v>
      </c>
      <c r="J6" s="54" t="s">
        <v>169</v>
      </c>
      <c r="K6" s="54" t="s">
        <v>153</v>
      </c>
      <c r="L6" s="54" t="s">
        <v>169</v>
      </c>
      <c r="M6" s="54" t="s">
        <v>164</v>
      </c>
      <c r="N6" s="54" t="s">
        <v>159</v>
      </c>
      <c r="O6" s="54" t="s">
        <v>163</v>
      </c>
      <c r="P6" s="54" t="s">
        <v>151</v>
      </c>
      <c r="Q6" s="54" t="s">
        <v>168</v>
      </c>
      <c r="R6" s="54" t="s">
        <v>167</v>
      </c>
      <c r="S6" s="54" t="s">
        <v>152</v>
      </c>
      <c r="T6" s="54" t="s">
        <v>153</v>
      </c>
      <c r="U6" s="54" t="s">
        <v>166</v>
      </c>
      <c r="V6" s="54" t="s">
        <v>164</v>
      </c>
      <c r="W6" s="54" t="s">
        <v>165</v>
      </c>
      <c r="X6" s="54" t="s">
        <v>163</v>
      </c>
      <c r="Y6" s="54" t="s">
        <v>164</v>
      </c>
      <c r="Z6" s="54" t="s">
        <v>149</v>
      </c>
      <c r="AA6" s="54" t="s">
        <v>163</v>
      </c>
      <c r="AB6" s="54" t="s">
        <v>162</v>
      </c>
      <c r="AC6" s="54" t="s">
        <v>159</v>
      </c>
      <c r="AD6" s="54" t="s">
        <v>161</v>
      </c>
      <c r="AE6" s="54" t="s">
        <v>160</v>
      </c>
      <c r="AF6" s="54" t="s">
        <v>159</v>
      </c>
      <c r="AG6" s="54" t="s">
        <v>159</v>
      </c>
      <c r="AH6" s="54" t="s">
        <v>158</v>
      </c>
      <c r="AI6" s="54" t="s">
        <v>149</v>
      </c>
      <c r="AJ6" s="54" t="s">
        <v>152</v>
      </c>
      <c r="AK6" s="54" t="s">
        <v>151</v>
      </c>
      <c r="AL6" s="54" t="s">
        <v>149</v>
      </c>
      <c r="AM6" s="54" t="s">
        <v>157</v>
      </c>
      <c r="AN6" s="54" t="s">
        <v>156</v>
      </c>
      <c r="AO6" s="54" t="s">
        <v>155</v>
      </c>
      <c r="AP6" s="54" t="s">
        <v>154</v>
      </c>
      <c r="AQ6" s="54" t="s">
        <v>153</v>
      </c>
      <c r="AR6" s="54" t="s">
        <v>152</v>
      </c>
      <c r="AS6" s="54" t="s">
        <v>151</v>
      </c>
      <c r="AT6" s="54" t="s">
        <v>150</v>
      </c>
      <c r="AU6" s="54" t="s">
        <v>149</v>
      </c>
      <c r="AV6" s="83" t="s">
        <v>214</v>
      </c>
      <c r="AW6" s="83" t="s">
        <v>149</v>
      </c>
      <c r="AX6" s="83" t="s">
        <v>163</v>
      </c>
      <c r="AY6" s="83" t="s">
        <v>155</v>
      </c>
      <c r="AZ6" s="83" t="s">
        <v>155</v>
      </c>
      <c r="BA6" s="83" t="s">
        <v>149</v>
      </c>
      <c r="BB6" s="83" t="s">
        <v>216</v>
      </c>
      <c r="BC6" s="83" t="s">
        <v>151</v>
      </c>
      <c r="BD6" s="83" t="s">
        <v>162</v>
      </c>
      <c r="BE6" s="83" t="s">
        <v>153</v>
      </c>
      <c r="BF6" s="83" t="s">
        <v>169</v>
      </c>
    </row>
    <row r="7" spans="1:58" x14ac:dyDescent="0.35">
      <c r="E7" s="53">
        <v>1</v>
      </c>
      <c r="F7" s="48" t="str">
        <f t="shared" ref="F7:J8" si="0">IFERROR(IF(SUM(F$12:F$69)&lt;8,"",VLOOKUP(SUMIF(F$12:F$69,LARGE(F$12:F$69,$E7),$B$12:$B$69),$B$12:$C$69,2,0)),"")</f>
        <v>Tomas Soucek</v>
      </c>
      <c r="G7" s="48" t="str">
        <f t="shared" si="0"/>
        <v>James Ward-Prowse</v>
      </c>
      <c r="H7" s="48" t="str">
        <f t="shared" si="0"/>
        <v>Alphonse Areola</v>
      </c>
      <c r="I7" s="48" t="str">
        <f t="shared" si="0"/>
        <v>Kurt Zouma</v>
      </c>
      <c r="J7" s="48" t="str">
        <f t="shared" si="0"/>
        <v>Alphonse Areola</v>
      </c>
      <c r="K7" s="48" t="s">
        <v>148</v>
      </c>
      <c r="L7" s="48" t="str">
        <f t="shared" ref="L7:O9" si="1">IFERROR(IF(SUM(L$12:L$69)&lt;8,"",VLOOKUP(SUMIF(L$12:L$69,LARGE(L$12:L$69,$E7),$B$12:$B$69),$B$12:$C$69,2,0)),"")</f>
        <v>Lucas Paqueta</v>
      </c>
      <c r="M7" s="48" t="str">
        <f t="shared" si="1"/>
        <v/>
      </c>
      <c r="N7" s="48" t="str">
        <f t="shared" si="1"/>
        <v>Vladimir Coufal</v>
      </c>
      <c r="O7" s="48" t="str">
        <f t="shared" si="1"/>
        <v>Lucas Paqueta</v>
      </c>
      <c r="P7" s="48" t="s">
        <v>147</v>
      </c>
      <c r="Q7" s="48" t="str">
        <f t="shared" ref="Q7:BF7" si="2">IFERROR(IF(SUM(Q$12:Q$69)&lt;8,"",VLOOKUP(SUMIF(Q$12:Q$69,LARGE(Q$12:Q$69,$E7),$B$12:$B$69),$B$12:$C$69,2,0)),"")</f>
        <v>Jarrod Bowen</v>
      </c>
      <c r="R7" s="48" t="str">
        <f t="shared" si="2"/>
        <v/>
      </c>
      <c r="S7" s="48" t="str">
        <f t="shared" si="2"/>
        <v>Mohammed Kudus</v>
      </c>
      <c r="T7" s="48" t="str">
        <f t="shared" si="2"/>
        <v>Mohammed Kudus</v>
      </c>
      <c r="U7" s="48" t="str">
        <f t="shared" si="2"/>
        <v>Mohammed Kudus</v>
      </c>
      <c r="V7" s="48" t="str">
        <f t="shared" si="2"/>
        <v>Jarrod Bowen</v>
      </c>
      <c r="W7" s="48" t="str">
        <f t="shared" si="2"/>
        <v>James Ward-Prowse</v>
      </c>
      <c r="X7" s="48" t="str">
        <f t="shared" si="2"/>
        <v>Mohammed Kudus</v>
      </c>
      <c r="Y7" s="48" t="str">
        <f t="shared" si="2"/>
        <v>Tomas Soucek</v>
      </c>
      <c r="Z7" s="48" t="str">
        <f t="shared" si="2"/>
        <v>Mohammed Kudus</v>
      </c>
      <c r="AA7" s="48" t="str">
        <f t="shared" si="2"/>
        <v>Jarrod Bowen</v>
      </c>
      <c r="AB7" s="48" t="str">
        <f t="shared" si="2"/>
        <v/>
      </c>
      <c r="AC7" s="48" t="str">
        <f t="shared" si="2"/>
        <v>Edson Alvarez</v>
      </c>
      <c r="AD7" s="48" t="str">
        <f t="shared" si="2"/>
        <v>Lucas Paqueta</v>
      </c>
      <c r="AE7" s="48" t="str">
        <f t="shared" si="2"/>
        <v/>
      </c>
      <c r="AF7" s="48" t="str">
        <f t="shared" si="2"/>
        <v>Lucas Paqueta</v>
      </c>
      <c r="AG7" s="48" t="str">
        <f t="shared" si="2"/>
        <v>Angelo Ogbonna</v>
      </c>
      <c r="AH7" s="48" t="str">
        <f t="shared" si="2"/>
        <v>Alphonse Areola</v>
      </c>
      <c r="AI7" s="48" t="str">
        <f t="shared" si="2"/>
        <v>Jarrod Bowen</v>
      </c>
      <c r="AJ7" s="48" t="str">
        <f t="shared" si="2"/>
        <v>Emerson Palmieri</v>
      </c>
      <c r="AK7" s="48" t="str">
        <f t="shared" si="2"/>
        <v>Danny Ings</v>
      </c>
      <c r="AL7" s="48" t="str">
        <f t="shared" si="2"/>
        <v>Alphonse Areola</v>
      </c>
      <c r="AM7" s="48" t="str">
        <f t="shared" si="2"/>
        <v>Edson Alvarez</v>
      </c>
      <c r="AN7" s="48" t="str">
        <f t="shared" si="2"/>
        <v/>
      </c>
      <c r="AO7" s="48" t="str">
        <f t="shared" si="2"/>
        <v>Alphonse Areola</v>
      </c>
      <c r="AP7" s="48" t="str">
        <f t="shared" si="2"/>
        <v>Jarrod Bowen</v>
      </c>
      <c r="AQ7" s="48" t="str">
        <f t="shared" si="2"/>
        <v>Alphonse Areola</v>
      </c>
      <c r="AR7" s="48" t="str">
        <f t="shared" si="2"/>
        <v>Vladimir Coufal</v>
      </c>
      <c r="AS7" s="48" t="str">
        <f t="shared" si="2"/>
        <v>Edson Alvarez</v>
      </c>
      <c r="AT7" s="48" t="str">
        <f t="shared" si="2"/>
        <v>Mohammed Kudus</v>
      </c>
      <c r="AU7" s="48" t="str">
        <f t="shared" si="2"/>
        <v>Vladimir Coufal</v>
      </c>
      <c r="AV7" s="48" t="s">
        <v>210</v>
      </c>
      <c r="AW7" s="48" t="str">
        <f t="shared" si="2"/>
        <v>Kurt Zouma</v>
      </c>
      <c r="AX7" s="48" t="str">
        <f t="shared" si="2"/>
        <v>Emerson Palmieri</v>
      </c>
      <c r="AY7" s="48" t="str">
        <f t="shared" si="2"/>
        <v>Lukasz Fabianski</v>
      </c>
      <c r="AZ7" s="48" t="str">
        <f t="shared" si="2"/>
        <v>Lukasz Fabianski</v>
      </c>
      <c r="BA7" s="48" t="str">
        <f t="shared" si="2"/>
        <v>Edson Alvarez</v>
      </c>
      <c r="BB7" s="48" t="str">
        <f t="shared" si="2"/>
        <v>Ben Johnson</v>
      </c>
      <c r="BC7" s="48" t="str">
        <f t="shared" si="2"/>
        <v>Jarrod Bowen</v>
      </c>
      <c r="BD7" s="48" t="str">
        <f t="shared" si="2"/>
        <v>Mohammed Kudus</v>
      </c>
      <c r="BE7" s="48" t="s">
        <v>219</v>
      </c>
      <c r="BF7" s="48" t="str">
        <f t="shared" si="2"/>
        <v>Mohammed Kudus</v>
      </c>
    </row>
    <row r="8" spans="1:58" x14ac:dyDescent="0.35">
      <c r="E8" s="52">
        <v>2</v>
      </c>
      <c r="F8" s="51" t="str">
        <f t="shared" si="0"/>
        <v>Lucas Paqueta</v>
      </c>
      <c r="G8" s="51" t="str">
        <f t="shared" si="0"/>
        <v>Alphonse Areola</v>
      </c>
      <c r="H8" s="51" t="str">
        <f t="shared" si="0"/>
        <v>Michail Antonio</v>
      </c>
      <c r="I8" s="51" t="str">
        <f t="shared" si="0"/>
        <v>Lucas Paqueta</v>
      </c>
      <c r="J8" s="51" t="str">
        <f t="shared" si="0"/>
        <v>James Ward-Prowse</v>
      </c>
      <c r="K8" s="51" t="str">
        <f>IFERROR(IF(SUM(K$12:K$69)&lt;8,"",VLOOKUP(SUMIF(K$12:K$69,LARGE(K$12:K$69,$E8),$B$12:$B$69),$B$12:$C$69,2,0)),"")</f>
        <v/>
      </c>
      <c r="L8" s="51" t="str">
        <f t="shared" si="1"/>
        <v>Vladimir Coufal</v>
      </c>
      <c r="M8" s="51" t="str">
        <f t="shared" si="1"/>
        <v/>
      </c>
      <c r="N8" s="51" t="str">
        <f t="shared" si="1"/>
        <v>Tomas Soucek</v>
      </c>
      <c r="O8" s="51" t="str">
        <f t="shared" si="1"/>
        <v>Nayef Aguerd</v>
      </c>
      <c r="P8" s="51" t="str">
        <f t="shared" ref="P8:S9" si="3">IFERROR(IF(SUM(P$12:P$69)&lt;8,"",VLOOKUP(SUMIF(P$12:P$69,LARGE(P$12:P$69,$E8),$B$12:$B$69),$B$12:$C$69,2,0)),"")</f>
        <v/>
      </c>
      <c r="Q8" s="51" t="str">
        <f t="shared" si="3"/>
        <v>Emerson Palmieri</v>
      </c>
      <c r="R8" s="51" t="str">
        <f t="shared" si="3"/>
        <v/>
      </c>
      <c r="S8" s="51" t="str">
        <f t="shared" si="3"/>
        <v>Alphonse Areola</v>
      </c>
      <c r="T8" s="51" t="s">
        <v>146</v>
      </c>
      <c r="U8" s="51" t="str">
        <f t="shared" ref="U8:AI8" si="4">IFERROR(IF(SUM(U$12:U$69)&lt;8,"",VLOOKUP(SUMIF(U$12:U$69,LARGE(U$12:U$69,$E8),$B$12:$B$69),$B$12:$C$69,2,0)),"")</f>
        <v/>
      </c>
      <c r="V8" s="51" t="str">
        <f t="shared" si="4"/>
        <v>Emerson Palmieri</v>
      </c>
      <c r="W8" s="51" t="str">
        <f t="shared" si="4"/>
        <v>Jarrod Bowen</v>
      </c>
      <c r="X8" s="51" t="str">
        <f t="shared" si="4"/>
        <v/>
      </c>
      <c r="Y8" s="51" t="str">
        <f t="shared" si="4"/>
        <v>Maxwel Cornet</v>
      </c>
      <c r="Z8" s="51" t="str">
        <f t="shared" si="4"/>
        <v>Vladimir Coufal</v>
      </c>
      <c r="AA8" s="51" t="str">
        <f t="shared" si="4"/>
        <v>Emerson Palmieri</v>
      </c>
      <c r="AB8" s="51" t="str">
        <f t="shared" si="4"/>
        <v/>
      </c>
      <c r="AC8" s="51" t="str">
        <f t="shared" si="4"/>
        <v>Mohammed Kudus</v>
      </c>
      <c r="AD8" s="51" t="str">
        <f t="shared" si="4"/>
        <v>Mohammed Kudus</v>
      </c>
      <c r="AE8" s="51" t="str">
        <f t="shared" si="4"/>
        <v/>
      </c>
      <c r="AF8" s="51" t="str">
        <f t="shared" si="4"/>
        <v>Kurt Zouma</v>
      </c>
      <c r="AG8" s="51" t="str">
        <f t="shared" si="4"/>
        <v>Alphonse Areola</v>
      </c>
      <c r="AH8" s="51" t="str">
        <f t="shared" si="4"/>
        <v>Edson Alvarez</v>
      </c>
      <c r="AI8" s="51" t="str">
        <f t="shared" si="4"/>
        <v>Emerson Palmieri</v>
      </c>
      <c r="AJ8" s="51" t="s">
        <v>145</v>
      </c>
      <c r="AK8" s="51" t="str">
        <f>IFERROR(IF(SUM(AK$12:AK$69)&lt;8,"",VLOOKUP(SUMIF(AK$12:AK$69,LARGE(AK$12:AK$69,$E8),$B$12:$B$69),$B$12:$C$69,2,0)),"")</f>
        <v>Ben Johnson</v>
      </c>
      <c r="AL8" s="51" t="str">
        <f>IFERROR(IF(SUM(AL$12:AL$69)&lt;8,"",VLOOKUP(SUMIF(AL$12:AL$69,LARGE(AL$12:AL$69,$E8),$B$12:$B$69),$B$12:$C$69,2,0)),"")</f>
        <v>Mohammed Kudus</v>
      </c>
      <c r="AM8" s="51" t="s">
        <v>144</v>
      </c>
      <c r="AN8" s="51" t="str">
        <f>IFERROR(IF(SUM(AN$12:AN$69)&lt;8,"",VLOOKUP(SUMIF(AN$12:AN$69,LARGE(AN$12:AN$69,$E8),$B$12:$B$69),$B$12:$C$69,2,0)),"")</f>
        <v/>
      </c>
      <c r="AO8" s="51" t="s">
        <v>143</v>
      </c>
      <c r="AP8" s="51" t="str">
        <f t="shared" ref="AP8:BF8" si="5">IFERROR(IF(SUM(AP$12:AP$69)&lt;8,"",VLOOKUP(SUMIF(AP$12:AP$69,LARGE(AP$12:AP$69,$E8),$B$12:$B$69),$B$12:$C$69,2,0)),"")</f>
        <v>Emerson Palmieri</v>
      </c>
      <c r="AQ8" s="51" t="str">
        <f t="shared" si="5"/>
        <v>Tomas Soucek</v>
      </c>
      <c r="AR8" s="51" t="str">
        <f t="shared" si="5"/>
        <v>Mohammed Kudus</v>
      </c>
      <c r="AS8" s="51" t="str">
        <f t="shared" si="5"/>
        <v>Danny Ings</v>
      </c>
      <c r="AT8" s="51" t="str">
        <f t="shared" si="5"/>
        <v>Michail Antonio</v>
      </c>
      <c r="AU8" s="51" t="str">
        <f t="shared" si="5"/>
        <v>Edson Alvarez</v>
      </c>
      <c r="AV8" s="51" t="s">
        <v>115</v>
      </c>
      <c r="AW8" s="51" t="str">
        <f t="shared" si="5"/>
        <v>Jarrod Bowen</v>
      </c>
      <c r="AX8" s="51" t="s">
        <v>213</v>
      </c>
      <c r="AY8" s="51" t="str">
        <f t="shared" si="5"/>
        <v>Michail Antonio</v>
      </c>
      <c r="AZ8" s="51" t="str">
        <f t="shared" si="5"/>
        <v/>
      </c>
      <c r="BA8" s="51" t="str">
        <f t="shared" si="5"/>
        <v>James Ward-Prowse</v>
      </c>
      <c r="BB8" s="51" t="s">
        <v>217</v>
      </c>
      <c r="BC8" s="51" t="str">
        <f t="shared" si="5"/>
        <v/>
      </c>
      <c r="BD8" s="51" t="s">
        <v>218</v>
      </c>
      <c r="BE8" s="51" t="str">
        <f t="shared" si="5"/>
        <v/>
      </c>
      <c r="BF8" s="51" t="str">
        <f t="shared" si="5"/>
        <v/>
      </c>
    </row>
    <row r="9" spans="1:58" x14ac:dyDescent="0.35">
      <c r="E9" s="52">
        <v>3</v>
      </c>
      <c r="F9" s="51" t="str">
        <f>IFERROR(IF(SUM(F$12:F$69)&lt;8,"",VLOOKUP(SUMIF(F$12:F$69,LARGE(F$12:F$69,$E9),$B$12:$B$69),$B$12:$C$69,2,0)),"")</f>
        <v>Jarrod Bowen</v>
      </c>
      <c r="G9" s="51" t="str">
        <f>IFERROR(IF(SUM(G$12:G$69)&lt;8,"",VLOOKUP(SUMIF(G$12:G$69,LARGE(G$12:G$69,$E9),$B$12:$B$69),$B$12:$C$69,2,0)),"")</f>
        <v>Edson Alvarez</v>
      </c>
      <c r="H9" s="51" t="s">
        <v>142</v>
      </c>
      <c r="I9" s="51" t="str">
        <f>IFERROR(IF(SUM(I$12:I$69)&lt;8,"",VLOOKUP(SUMIF(I$12:I$69,LARGE(I$12:I$69,$E9),$B$12:$B$69),$B$12:$C$69,2,0)),"")</f>
        <v>Vladimir Coufal</v>
      </c>
      <c r="J9" s="51" t="str">
        <f>IFERROR(IF(SUM(J$12:J$69)&lt;8,"",VLOOKUP(SUMIF(J$12:J$69,LARGE(J$12:J$69,$E9),$B$12:$B$69),$B$12:$C$69,2,0)),"")</f>
        <v>Emerson Palmieri</v>
      </c>
      <c r="K9" s="51" t="str">
        <f>IFERROR(IF(SUM(K$12:K$69)&lt;8,"",VLOOKUP(SUMIF(K$12:K$69,LARGE(K$12:K$69,$E9),$B$12:$B$69),$B$12:$C$69,2,0)),"")</f>
        <v/>
      </c>
      <c r="L9" s="51" t="str">
        <f t="shared" si="1"/>
        <v/>
      </c>
      <c r="M9" s="51" t="str">
        <f t="shared" si="1"/>
        <v/>
      </c>
      <c r="N9" s="51" t="str">
        <f t="shared" si="1"/>
        <v>Jarrod Bowen</v>
      </c>
      <c r="O9" s="51" t="str">
        <f t="shared" si="1"/>
        <v>Jarrod Bowen</v>
      </c>
      <c r="P9" s="51" t="str">
        <f t="shared" si="3"/>
        <v>Edson Alvarez</v>
      </c>
      <c r="Q9" s="51" t="str">
        <f t="shared" si="3"/>
        <v>James Ward-Prowse</v>
      </c>
      <c r="R9" s="51" t="str">
        <f t="shared" si="3"/>
        <v/>
      </c>
      <c r="S9" s="51" t="str">
        <f t="shared" si="3"/>
        <v>Jarrod Bowen</v>
      </c>
      <c r="T9" s="51" t="str">
        <f>IFERROR(IF(SUM(T$12:T$69)&lt;8,"",VLOOKUP(SUMIF(T$12:T$69,LARGE(T$12:T$69,$E9),$B$12:$B$69),$B$12:$C$69,2,0)),"")</f>
        <v/>
      </c>
      <c r="U9" s="51" t="str">
        <f>IFERROR(IF(SUM(U$12:U$69)&lt;8,"",VLOOKUP(SUMIF(U$12:U$69,LARGE(U$12:U$69,$E9),$B$12:$B$69),$B$12:$C$69,2,0)),"")</f>
        <v/>
      </c>
      <c r="V9" s="51" t="s">
        <v>141</v>
      </c>
      <c r="W9" s="51" t="str">
        <f t="shared" ref="W9:AE9" si="6">IFERROR(IF(SUM(W$12:W$69)&lt;8,"",VLOOKUP(SUMIF(W$12:W$69,LARGE(W$12:W$69,$E9),$B$12:$B$69),$B$12:$C$69,2,0)),"")</f>
        <v>Vladimir Coufal</v>
      </c>
      <c r="X9" s="51" t="str">
        <f t="shared" si="6"/>
        <v/>
      </c>
      <c r="Y9" s="51" t="str">
        <f t="shared" si="6"/>
        <v/>
      </c>
      <c r="Z9" s="51" t="str">
        <f t="shared" si="6"/>
        <v/>
      </c>
      <c r="AA9" s="51" t="str">
        <f t="shared" si="6"/>
        <v>Lukasz Fabianski</v>
      </c>
      <c r="AB9" s="51" t="str">
        <f t="shared" si="6"/>
        <v/>
      </c>
      <c r="AC9" s="51" t="str">
        <f t="shared" si="6"/>
        <v/>
      </c>
      <c r="AD9" s="51" t="str">
        <f t="shared" si="6"/>
        <v/>
      </c>
      <c r="AE9" s="51" t="str">
        <f t="shared" si="6"/>
        <v/>
      </c>
      <c r="AF9" s="51" t="s">
        <v>140</v>
      </c>
      <c r="AG9" s="51" t="str">
        <f>IFERROR(IF(SUM(AG$12:AG$69)&lt;8,"",VLOOKUP(SUMIF(AG$12:AG$69,LARGE(AG$12:AG$69,$E9),$B$12:$B$69),$B$12:$C$69,2,0)),"")</f>
        <v>Edson Alvarez</v>
      </c>
      <c r="AH9" s="51" t="str">
        <f>IFERROR(IF(SUM(AH$12:AH$69)&lt;8,"",VLOOKUP(SUMIF(AH$12:AH$69,LARGE(AH$12:AH$69,$E9),$B$12:$B$69),$B$12:$C$69,2,0)),"")</f>
        <v/>
      </c>
      <c r="AI9" s="51" t="str">
        <f>IFERROR(IF(SUM(AI$12:AI$69)&lt;8,"",VLOOKUP(SUMIF(AI$12:AI$69,LARGE(AI$12:AI$69,$E9),$B$12:$B$69),$B$12:$C$69,2,0)),"")</f>
        <v/>
      </c>
      <c r="AJ9" s="51" t="str">
        <f>IFERROR(IF(SUM(AJ$12:AJ$69)&lt;8,"",VLOOKUP(SUMIF(AJ$12:AJ$69,LARGE(AJ$12:AJ$69,$E9),$B$12:$B$69),$B$12:$C$69,2,0)),"")</f>
        <v/>
      </c>
      <c r="AK9" s="51" t="str">
        <f>IFERROR(IF(SUM(AK$12:AK$69)&lt;8,"",VLOOKUP(SUMIF(AK$12:AK$69,LARGE(AK$12:AK$69,$E9),$B$12:$B$69),$B$12:$C$69,2,0)),"")</f>
        <v/>
      </c>
      <c r="AL9" s="51" t="str">
        <f>IFERROR(IF(SUM(AL$12:AL$69)&lt;8,"",VLOOKUP(SUMIF(AL$12:AL$69,LARGE(AL$12:AL$69,$E9),$B$12:$B$69),$B$12:$C$69,2,0)),"")</f>
        <v>Edson Alvarez</v>
      </c>
      <c r="AM9" s="51" t="str">
        <f>IFERROR(IF(SUM(AM$12:AM$69)&lt;8,"",VLOOKUP(SUMIF(AM$12:AM$69,LARGE(AM$12:AM$69,$E9),$B$12:$B$69),$B$12:$C$69,2,0)),"")</f>
        <v/>
      </c>
      <c r="AN9" s="51" t="str">
        <f>IFERROR(IF(SUM(AN$12:AN$69)&lt;8,"",VLOOKUP(SUMIF(AN$12:AN$69,LARGE(AN$12:AN$69,$E9),$B$12:$B$69),$B$12:$C$69,2,0)),"")</f>
        <v/>
      </c>
      <c r="AO9" s="51" t="str">
        <f>IFERROR(IF(SUM(AO$12:AO$69)&lt;8,"",VLOOKUP(SUMIF(AO$12:AO$69,LARGE(AO$12:AO$69,$E9),$B$12:$B$69),$B$12:$C$69,2,0)),"")</f>
        <v/>
      </c>
      <c r="AP9" s="51" t="str">
        <f>IFERROR(IF(SUM(AP$12:AP$69)&lt;8,"",VLOOKUP(SUMIF(AP$12:AP$69,LARGE(AP$12:AP$69,$E9),$B$12:$B$69),$B$12:$C$69,2,0)),"")</f>
        <v/>
      </c>
      <c r="AQ9" s="51" t="str">
        <f>IFERROR(IF(SUM(AQ$12:AQ$69)&lt;8,"",VLOOKUP(SUMIF(AQ$12:AQ$69,LARGE(AQ$12:AQ$69,$E9),$B$12:$B$69),$B$12:$C$69,2,0)),"")</f>
        <v/>
      </c>
      <c r="AR9" s="51" t="s">
        <v>139</v>
      </c>
      <c r="AS9" s="51" t="str">
        <f t="shared" ref="AS9:BF9" si="7">IFERROR(IF(SUM(AS$12:AS$69)&lt;8,"",VLOOKUP(SUMIF(AS$12:AS$69,LARGE(AS$12:AS$69,$E9),$B$12:$B$69),$B$12:$C$69,2,0)),"")</f>
        <v>Jarrod Bowen</v>
      </c>
      <c r="AT9" s="51" t="str">
        <f t="shared" si="7"/>
        <v/>
      </c>
      <c r="AU9" s="51" t="str">
        <f t="shared" si="7"/>
        <v>Michail Antonio</v>
      </c>
      <c r="AV9" s="51" t="s">
        <v>21</v>
      </c>
      <c r="AW9" s="51" t="s">
        <v>212</v>
      </c>
      <c r="AX9" s="51" t="str">
        <f t="shared" si="7"/>
        <v/>
      </c>
      <c r="AY9" s="51" t="str">
        <f t="shared" si="7"/>
        <v>Tomas Soucek</v>
      </c>
      <c r="AZ9" s="51" t="str">
        <f t="shared" si="7"/>
        <v/>
      </c>
      <c r="BA9" s="51" t="str">
        <f t="shared" si="7"/>
        <v>Michail Antonio</v>
      </c>
      <c r="BB9" s="51"/>
      <c r="BC9" s="51" t="str">
        <f t="shared" si="7"/>
        <v/>
      </c>
      <c r="BD9" s="51" t="str">
        <f t="shared" si="7"/>
        <v/>
      </c>
      <c r="BE9" s="51" t="str">
        <f t="shared" si="7"/>
        <v/>
      </c>
      <c r="BF9" s="51" t="str">
        <f t="shared" si="7"/>
        <v/>
      </c>
    </row>
    <row r="11" spans="1:58" s="50" customFormat="1" ht="15.75" thickBot="1" x14ac:dyDescent="0.4">
      <c r="A11" s="1"/>
      <c r="B11" s="13" t="s">
        <v>1</v>
      </c>
      <c r="C11" s="14" t="s">
        <v>0</v>
      </c>
      <c r="D11" s="15" t="s">
        <v>129</v>
      </c>
      <c r="E11" s="15" t="s">
        <v>14</v>
      </c>
      <c r="F11" s="15">
        <f t="shared" ref="F11:AK11" si="8">SUM(F12:F59)</f>
        <v>15</v>
      </c>
      <c r="G11" s="15">
        <f t="shared" si="8"/>
        <v>19</v>
      </c>
      <c r="H11" s="15">
        <f t="shared" si="8"/>
        <v>20</v>
      </c>
      <c r="I11" s="15">
        <f t="shared" si="8"/>
        <v>27</v>
      </c>
      <c r="J11" s="15">
        <f t="shared" si="8"/>
        <v>16</v>
      </c>
      <c r="K11" s="15">
        <f t="shared" si="8"/>
        <v>23</v>
      </c>
      <c r="L11" s="15">
        <f t="shared" si="8"/>
        <v>14</v>
      </c>
      <c r="M11" s="15">
        <f t="shared" si="8"/>
        <v>2</v>
      </c>
      <c r="N11" s="15">
        <f t="shared" si="8"/>
        <v>15</v>
      </c>
      <c r="O11" s="15">
        <f t="shared" si="8"/>
        <v>21</v>
      </c>
      <c r="P11" s="15">
        <f t="shared" si="8"/>
        <v>13</v>
      </c>
      <c r="Q11" s="15">
        <f t="shared" si="8"/>
        <v>15</v>
      </c>
      <c r="R11" s="15">
        <f t="shared" si="8"/>
        <v>6</v>
      </c>
      <c r="S11" s="15">
        <f t="shared" si="8"/>
        <v>13</v>
      </c>
      <c r="T11" s="15">
        <f t="shared" si="8"/>
        <v>21</v>
      </c>
      <c r="U11" s="15">
        <f t="shared" si="8"/>
        <v>8</v>
      </c>
      <c r="V11" s="15">
        <f t="shared" si="8"/>
        <v>17</v>
      </c>
      <c r="W11" s="15">
        <f t="shared" si="8"/>
        <v>24</v>
      </c>
      <c r="X11" s="15">
        <f t="shared" si="8"/>
        <v>13</v>
      </c>
      <c r="Y11" s="15">
        <f t="shared" si="8"/>
        <v>12</v>
      </c>
      <c r="Z11" s="15">
        <f t="shared" si="8"/>
        <v>17</v>
      </c>
      <c r="AA11" s="15">
        <f t="shared" si="8"/>
        <v>21</v>
      </c>
      <c r="AB11" s="15">
        <f t="shared" si="8"/>
        <v>7</v>
      </c>
      <c r="AC11" s="15">
        <f t="shared" si="8"/>
        <v>19</v>
      </c>
      <c r="AD11" s="15">
        <f t="shared" si="8"/>
        <v>19</v>
      </c>
      <c r="AE11" s="15">
        <f t="shared" si="8"/>
        <v>6</v>
      </c>
      <c r="AF11" s="15">
        <f t="shared" si="8"/>
        <v>17</v>
      </c>
      <c r="AG11" s="15">
        <f t="shared" si="8"/>
        <v>22</v>
      </c>
      <c r="AH11" s="15">
        <f t="shared" si="8"/>
        <v>27</v>
      </c>
      <c r="AI11" s="15">
        <f t="shared" si="8"/>
        <v>12</v>
      </c>
      <c r="AJ11" s="15">
        <f t="shared" si="8"/>
        <v>12</v>
      </c>
      <c r="AK11" s="15">
        <f t="shared" si="8"/>
        <v>21</v>
      </c>
      <c r="AL11" s="15">
        <f t="shared" ref="AL11:BF11" si="9">SUM(AL12:AL59)</f>
        <v>19</v>
      </c>
      <c r="AM11" s="15">
        <f t="shared" si="9"/>
        <v>16</v>
      </c>
      <c r="AN11" s="15">
        <f t="shared" si="9"/>
        <v>6</v>
      </c>
      <c r="AO11" s="15">
        <f t="shared" si="9"/>
        <v>10</v>
      </c>
      <c r="AP11" s="15">
        <f t="shared" si="9"/>
        <v>23</v>
      </c>
      <c r="AQ11" s="15">
        <f t="shared" si="9"/>
        <v>22</v>
      </c>
      <c r="AR11" s="15">
        <f t="shared" si="9"/>
        <v>17</v>
      </c>
      <c r="AS11" s="15">
        <f t="shared" si="9"/>
        <v>18</v>
      </c>
      <c r="AT11" s="15">
        <f t="shared" si="9"/>
        <v>23</v>
      </c>
      <c r="AU11" s="15">
        <f t="shared" si="9"/>
        <v>13</v>
      </c>
      <c r="AV11" s="15">
        <f t="shared" si="9"/>
        <v>13</v>
      </c>
      <c r="AW11" s="15">
        <f t="shared" si="9"/>
        <v>15</v>
      </c>
      <c r="AX11" s="15">
        <f t="shared" si="9"/>
        <v>17</v>
      </c>
      <c r="AY11" s="15">
        <f t="shared" si="9"/>
        <v>23</v>
      </c>
      <c r="AZ11" s="15">
        <f t="shared" si="9"/>
        <v>10</v>
      </c>
      <c r="BA11" s="15">
        <f t="shared" si="9"/>
        <v>19</v>
      </c>
      <c r="BB11" s="15">
        <f t="shared" si="9"/>
        <v>8</v>
      </c>
      <c r="BC11" s="15">
        <f t="shared" si="9"/>
        <v>15</v>
      </c>
      <c r="BD11" s="15">
        <f t="shared" si="9"/>
        <v>9</v>
      </c>
      <c r="BE11" s="15">
        <f t="shared" si="9"/>
        <v>13</v>
      </c>
      <c r="BF11" s="15">
        <f t="shared" si="9"/>
        <v>17</v>
      </c>
    </row>
    <row r="12" spans="1:58" x14ac:dyDescent="0.35">
      <c r="B12" s="3">
        <v>1</v>
      </c>
      <c r="C12" s="3" t="s">
        <v>4</v>
      </c>
      <c r="D12" s="17">
        <f t="shared" ref="D12:D35" si="10">COUNTIF($F12:$BF12,"&gt;"&amp;0)</f>
        <v>5</v>
      </c>
      <c r="E12" s="17">
        <f t="shared" ref="E12:E35" si="11">SUM($F12:$BF12)</f>
        <v>29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1</v>
      </c>
      <c r="N12" s="49">
        <v>0</v>
      </c>
      <c r="O12" s="49">
        <v>0</v>
      </c>
      <c r="P12" s="49">
        <v>0</v>
      </c>
      <c r="Q12" s="49">
        <v>0</v>
      </c>
      <c r="R12" s="49">
        <v>1</v>
      </c>
      <c r="S12" s="49">
        <v>0</v>
      </c>
      <c r="T12" s="49">
        <v>0</v>
      </c>
      <c r="U12" s="49">
        <v>0</v>
      </c>
      <c r="V12" s="49">
        <v>0</v>
      </c>
      <c r="W12" s="49">
        <v>0</v>
      </c>
      <c r="X12" s="49">
        <v>0</v>
      </c>
      <c r="Y12" s="49">
        <v>0</v>
      </c>
      <c r="Z12" s="49">
        <v>0</v>
      </c>
      <c r="AA12" s="49">
        <v>2</v>
      </c>
      <c r="AB12" s="49">
        <v>0</v>
      </c>
      <c r="AC12" s="49">
        <v>0</v>
      </c>
      <c r="AD12" s="49">
        <v>0</v>
      </c>
      <c r="AE12" s="49">
        <v>0</v>
      </c>
      <c r="AF12" s="49">
        <v>0</v>
      </c>
      <c r="AG12" s="49">
        <v>0</v>
      </c>
      <c r="AH12" s="49">
        <v>0</v>
      </c>
      <c r="AI12" s="49">
        <v>0</v>
      </c>
      <c r="AJ12" s="49">
        <v>0</v>
      </c>
      <c r="AK12" s="49">
        <v>0</v>
      </c>
      <c r="AL12" s="49">
        <v>0</v>
      </c>
      <c r="AM12" s="49">
        <v>0</v>
      </c>
      <c r="AN12" s="49">
        <v>0</v>
      </c>
      <c r="AO12" s="49">
        <v>0</v>
      </c>
      <c r="AP12" s="49">
        <v>0</v>
      </c>
      <c r="AQ12" s="49">
        <v>0</v>
      </c>
      <c r="AR12" s="49">
        <v>0</v>
      </c>
      <c r="AS12" s="49">
        <v>0</v>
      </c>
      <c r="AT12" s="49">
        <v>0</v>
      </c>
      <c r="AU12" s="49">
        <v>0</v>
      </c>
      <c r="AV12" s="49"/>
      <c r="AW12" s="49"/>
      <c r="AX12" s="49"/>
      <c r="AY12" s="49">
        <v>15</v>
      </c>
      <c r="AZ12" s="49">
        <v>10</v>
      </c>
      <c r="BA12" s="49"/>
      <c r="BB12" s="49"/>
      <c r="BC12" s="49"/>
      <c r="BD12" s="49"/>
      <c r="BE12" s="49"/>
      <c r="BF12" s="49"/>
    </row>
    <row r="13" spans="1:58" x14ac:dyDescent="0.35">
      <c r="B13" s="3">
        <v>2</v>
      </c>
      <c r="C13" s="3" t="s">
        <v>5</v>
      </c>
      <c r="D13" s="17">
        <f t="shared" si="10"/>
        <v>6</v>
      </c>
      <c r="E13" s="17">
        <f t="shared" si="11"/>
        <v>12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v>0</v>
      </c>
      <c r="O13" s="49">
        <v>0</v>
      </c>
      <c r="P13" s="49">
        <v>0</v>
      </c>
      <c r="Q13" s="49">
        <v>0</v>
      </c>
      <c r="R13" s="49">
        <v>0</v>
      </c>
      <c r="S13" s="49">
        <v>0</v>
      </c>
      <c r="T13" s="49">
        <v>0</v>
      </c>
      <c r="U13" s="49">
        <v>0</v>
      </c>
      <c r="V13" s="49">
        <v>0</v>
      </c>
      <c r="W13" s="49">
        <v>0</v>
      </c>
      <c r="X13" s="49">
        <v>0</v>
      </c>
      <c r="Y13" s="49">
        <v>0</v>
      </c>
      <c r="Z13" s="49">
        <v>0</v>
      </c>
      <c r="AA13" s="49">
        <v>0</v>
      </c>
      <c r="AB13" s="49">
        <v>0</v>
      </c>
      <c r="AC13" s="49">
        <v>0</v>
      </c>
      <c r="AD13" s="49">
        <v>0</v>
      </c>
      <c r="AE13" s="49">
        <v>3</v>
      </c>
      <c r="AF13" s="49">
        <v>0</v>
      </c>
      <c r="AG13" s="49">
        <v>0</v>
      </c>
      <c r="AH13" s="49">
        <v>0</v>
      </c>
      <c r="AI13" s="49">
        <v>0</v>
      </c>
      <c r="AJ13" s="49">
        <v>1</v>
      </c>
      <c r="AK13" s="49">
        <v>1</v>
      </c>
      <c r="AL13" s="49">
        <v>0</v>
      </c>
      <c r="AM13" s="49">
        <v>1</v>
      </c>
      <c r="AN13" s="49">
        <v>0</v>
      </c>
      <c r="AO13" s="49">
        <v>0</v>
      </c>
      <c r="AP13" s="49">
        <v>0</v>
      </c>
      <c r="AQ13" s="49">
        <v>0</v>
      </c>
      <c r="AR13" s="49">
        <v>0</v>
      </c>
      <c r="AS13" s="49">
        <v>0</v>
      </c>
      <c r="AT13" s="49">
        <v>0</v>
      </c>
      <c r="AU13" s="49">
        <v>0</v>
      </c>
      <c r="AV13" s="49"/>
      <c r="AW13" s="49"/>
      <c r="AX13" s="49">
        <v>2</v>
      </c>
      <c r="AY13" s="49"/>
      <c r="AZ13" s="49"/>
      <c r="BA13" s="49"/>
      <c r="BB13" s="49">
        <v>4</v>
      </c>
      <c r="BC13" s="49"/>
      <c r="BD13" s="49"/>
      <c r="BE13" s="49"/>
      <c r="BF13" s="49"/>
    </row>
    <row r="14" spans="1:58" x14ac:dyDescent="0.35">
      <c r="B14" s="3">
        <v>3</v>
      </c>
      <c r="C14" s="3" t="s">
        <v>6</v>
      </c>
      <c r="D14" s="17">
        <f t="shared" si="10"/>
        <v>1</v>
      </c>
      <c r="E14" s="17">
        <f t="shared" si="11"/>
        <v>1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v>0</v>
      </c>
      <c r="O14" s="49">
        <v>0</v>
      </c>
      <c r="P14" s="49">
        <v>0</v>
      </c>
      <c r="Q14" s="49">
        <v>0</v>
      </c>
      <c r="R14" s="49">
        <v>0</v>
      </c>
      <c r="S14" s="49">
        <v>0</v>
      </c>
      <c r="T14" s="49">
        <v>0</v>
      </c>
      <c r="U14" s="49">
        <v>0</v>
      </c>
      <c r="V14" s="49">
        <v>0</v>
      </c>
      <c r="W14" s="49">
        <v>0</v>
      </c>
      <c r="X14" s="49">
        <v>0</v>
      </c>
      <c r="Y14" s="49">
        <v>0</v>
      </c>
      <c r="Z14" s="49">
        <v>0</v>
      </c>
      <c r="AA14" s="49">
        <v>0</v>
      </c>
      <c r="AB14" s="49">
        <v>0</v>
      </c>
      <c r="AC14" s="49">
        <v>0</v>
      </c>
      <c r="AD14" s="49">
        <v>0</v>
      </c>
      <c r="AE14" s="49">
        <v>0</v>
      </c>
      <c r="AF14" s="49">
        <v>0</v>
      </c>
      <c r="AG14" s="49">
        <v>0</v>
      </c>
      <c r="AH14" s="49">
        <v>0</v>
      </c>
      <c r="AI14" s="49">
        <v>0</v>
      </c>
      <c r="AJ14" s="49">
        <v>0</v>
      </c>
      <c r="AK14" s="49">
        <v>0</v>
      </c>
      <c r="AL14" s="49">
        <v>0</v>
      </c>
      <c r="AM14" s="49">
        <v>0</v>
      </c>
      <c r="AN14" s="49">
        <v>1</v>
      </c>
      <c r="AO14" s="49">
        <v>0</v>
      </c>
      <c r="AP14" s="49">
        <v>0</v>
      </c>
      <c r="AQ14" s="49">
        <v>0</v>
      </c>
      <c r="AR14" s="49">
        <v>0</v>
      </c>
      <c r="AS14" s="49">
        <v>0</v>
      </c>
      <c r="AT14" s="49">
        <v>0</v>
      </c>
      <c r="AU14" s="49">
        <v>0</v>
      </c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</row>
    <row r="15" spans="1:58" x14ac:dyDescent="0.35">
      <c r="B15" s="3">
        <v>4</v>
      </c>
      <c r="C15" s="3" t="s">
        <v>7</v>
      </c>
      <c r="D15" s="17">
        <f t="shared" si="10"/>
        <v>6</v>
      </c>
      <c r="E15" s="17">
        <f t="shared" si="11"/>
        <v>29</v>
      </c>
      <c r="F15" s="49">
        <v>0</v>
      </c>
      <c r="G15" s="49">
        <v>0</v>
      </c>
      <c r="H15" s="49">
        <v>1</v>
      </c>
      <c r="I15" s="49">
        <v>15</v>
      </c>
      <c r="J15" s="49">
        <v>0</v>
      </c>
      <c r="K15" s="49">
        <v>0</v>
      </c>
      <c r="L15" s="49">
        <v>0</v>
      </c>
      <c r="M15" s="49">
        <v>0</v>
      </c>
      <c r="N15" s="49">
        <v>0</v>
      </c>
      <c r="O15" s="49">
        <v>0</v>
      </c>
      <c r="P15" s="49">
        <v>0</v>
      </c>
      <c r="Q15" s="49">
        <v>0</v>
      </c>
      <c r="R15" s="49">
        <v>0</v>
      </c>
      <c r="S15" s="49">
        <v>0</v>
      </c>
      <c r="T15" s="49">
        <v>0</v>
      </c>
      <c r="U15" s="49">
        <v>0</v>
      </c>
      <c r="V15" s="49">
        <v>0</v>
      </c>
      <c r="W15" s="49">
        <v>0</v>
      </c>
      <c r="X15" s="49">
        <v>0</v>
      </c>
      <c r="Y15" s="49">
        <v>0</v>
      </c>
      <c r="Z15" s="49">
        <v>0</v>
      </c>
      <c r="AA15" s="49">
        <v>0</v>
      </c>
      <c r="AB15" s="49">
        <v>0</v>
      </c>
      <c r="AC15" s="49">
        <v>0</v>
      </c>
      <c r="AD15" s="49">
        <v>0</v>
      </c>
      <c r="AE15" s="49">
        <v>0</v>
      </c>
      <c r="AF15" s="49">
        <v>3</v>
      </c>
      <c r="AG15" s="49">
        <v>0</v>
      </c>
      <c r="AH15" s="49">
        <v>0</v>
      </c>
      <c r="AI15" s="49">
        <v>0</v>
      </c>
      <c r="AJ15" s="49">
        <v>0</v>
      </c>
      <c r="AK15" s="49">
        <v>0</v>
      </c>
      <c r="AL15" s="49">
        <v>0</v>
      </c>
      <c r="AM15" s="49">
        <v>1</v>
      </c>
      <c r="AN15" s="49">
        <v>0</v>
      </c>
      <c r="AO15" s="49">
        <v>0</v>
      </c>
      <c r="AP15" s="49">
        <v>0</v>
      </c>
      <c r="AQ15" s="49">
        <v>0</v>
      </c>
      <c r="AR15" s="49">
        <v>0</v>
      </c>
      <c r="AS15" s="49">
        <v>0</v>
      </c>
      <c r="AT15" s="49">
        <v>0</v>
      </c>
      <c r="AU15" s="49">
        <v>0</v>
      </c>
      <c r="AV15" s="49"/>
      <c r="AW15" s="49">
        <v>8</v>
      </c>
      <c r="AX15" s="49">
        <v>1</v>
      </c>
      <c r="AY15" s="49"/>
      <c r="AZ15" s="49"/>
      <c r="BA15" s="49"/>
      <c r="BB15" s="49"/>
      <c r="BC15" s="49"/>
      <c r="BD15" s="49"/>
      <c r="BE15" s="49"/>
      <c r="BF15" s="49"/>
    </row>
    <row r="16" spans="1:58" x14ac:dyDescent="0.35">
      <c r="B16" s="3">
        <v>5</v>
      </c>
      <c r="C16" s="3" t="s">
        <v>8</v>
      </c>
      <c r="D16" s="17">
        <f t="shared" si="10"/>
        <v>14</v>
      </c>
      <c r="E16" s="17">
        <f t="shared" si="11"/>
        <v>52</v>
      </c>
      <c r="F16" s="49">
        <v>0</v>
      </c>
      <c r="G16" s="49">
        <v>0</v>
      </c>
      <c r="H16" s="49">
        <v>0</v>
      </c>
      <c r="I16" s="49">
        <v>1</v>
      </c>
      <c r="J16" s="49">
        <v>0</v>
      </c>
      <c r="K16" s="49">
        <v>0</v>
      </c>
      <c r="L16" s="49">
        <v>1</v>
      </c>
      <c r="M16" s="49">
        <v>0</v>
      </c>
      <c r="N16" s="49">
        <v>8</v>
      </c>
      <c r="O16" s="49">
        <v>0</v>
      </c>
      <c r="P16" s="49">
        <v>0</v>
      </c>
      <c r="Q16" s="49">
        <v>0</v>
      </c>
      <c r="R16" s="49">
        <v>0</v>
      </c>
      <c r="S16" s="49">
        <v>0</v>
      </c>
      <c r="T16" s="49">
        <v>5</v>
      </c>
      <c r="U16" s="49">
        <v>0</v>
      </c>
      <c r="V16" s="49">
        <v>2</v>
      </c>
      <c r="W16" s="49">
        <v>2</v>
      </c>
      <c r="X16" s="49">
        <v>0</v>
      </c>
      <c r="Y16" s="49">
        <v>0</v>
      </c>
      <c r="Z16" s="49">
        <v>4</v>
      </c>
      <c r="AA16" s="49">
        <v>0</v>
      </c>
      <c r="AB16" s="49">
        <v>0</v>
      </c>
      <c r="AC16" s="49">
        <v>0</v>
      </c>
      <c r="AD16" s="49">
        <v>0</v>
      </c>
      <c r="AE16" s="49">
        <v>0</v>
      </c>
      <c r="AF16" s="49">
        <v>1</v>
      </c>
      <c r="AG16" s="49">
        <v>0</v>
      </c>
      <c r="AH16" s="49">
        <v>0</v>
      </c>
      <c r="AI16" s="49">
        <v>0</v>
      </c>
      <c r="AJ16" s="49">
        <v>0</v>
      </c>
      <c r="AK16" s="49">
        <v>0</v>
      </c>
      <c r="AL16" s="49">
        <v>0</v>
      </c>
      <c r="AM16" s="49">
        <v>0</v>
      </c>
      <c r="AN16" s="49">
        <v>2</v>
      </c>
      <c r="AO16" s="49">
        <v>0</v>
      </c>
      <c r="AP16" s="49">
        <v>0</v>
      </c>
      <c r="AQ16" s="49">
        <v>0</v>
      </c>
      <c r="AR16" s="49">
        <v>10</v>
      </c>
      <c r="AS16" s="49">
        <v>0</v>
      </c>
      <c r="AT16" s="49">
        <v>0</v>
      </c>
      <c r="AU16" s="49">
        <v>10</v>
      </c>
      <c r="AV16" s="49"/>
      <c r="AW16" s="49">
        <v>1</v>
      </c>
      <c r="AX16" s="49"/>
      <c r="AY16" s="49"/>
      <c r="AZ16" s="49"/>
      <c r="BA16" s="49"/>
      <c r="BB16" s="49"/>
      <c r="BC16" s="49"/>
      <c r="BD16" s="49">
        <v>2</v>
      </c>
      <c r="BE16" s="49">
        <v>3</v>
      </c>
      <c r="BF16" s="49"/>
    </row>
    <row r="17" spans="2:58" x14ac:dyDescent="0.35">
      <c r="B17" s="3">
        <v>7</v>
      </c>
      <c r="C17" s="3" t="s">
        <v>76</v>
      </c>
      <c r="D17" s="17">
        <f t="shared" si="10"/>
        <v>14</v>
      </c>
      <c r="E17" s="17">
        <f t="shared" si="11"/>
        <v>52</v>
      </c>
      <c r="F17" s="49">
        <v>0</v>
      </c>
      <c r="G17" s="49">
        <v>7</v>
      </c>
      <c r="H17" s="49">
        <v>1</v>
      </c>
      <c r="I17" s="49">
        <v>0</v>
      </c>
      <c r="J17" s="49">
        <v>2</v>
      </c>
      <c r="K17" s="49">
        <v>7</v>
      </c>
      <c r="L17" s="49">
        <v>0</v>
      </c>
      <c r="M17" s="49">
        <v>0</v>
      </c>
      <c r="N17" s="49">
        <v>0</v>
      </c>
      <c r="O17" s="49">
        <v>1</v>
      </c>
      <c r="P17" s="49">
        <v>0</v>
      </c>
      <c r="Q17" s="49">
        <v>1</v>
      </c>
      <c r="R17" s="49">
        <v>0</v>
      </c>
      <c r="S17" s="49">
        <v>0</v>
      </c>
      <c r="T17" s="49">
        <v>0</v>
      </c>
      <c r="U17" s="49">
        <v>0</v>
      </c>
      <c r="V17" s="49">
        <v>2</v>
      </c>
      <c r="W17" s="49">
        <v>16</v>
      </c>
      <c r="X17" s="49">
        <v>0</v>
      </c>
      <c r="Y17" s="49">
        <v>0</v>
      </c>
      <c r="Z17" s="49">
        <v>0</v>
      </c>
      <c r="AA17" s="49">
        <v>0</v>
      </c>
      <c r="AB17" s="49">
        <v>0</v>
      </c>
      <c r="AC17" s="49">
        <v>0</v>
      </c>
      <c r="AD17" s="49">
        <v>0</v>
      </c>
      <c r="AE17" s="49">
        <v>0</v>
      </c>
      <c r="AF17" s="49">
        <v>0</v>
      </c>
      <c r="AG17" s="49">
        <v>2</v>
      </c>
      <c r="AH17" s="49">
        <v>0</v>
      </c>
      <c r="AI17" s="49">
        <v>0</v>
      </c>
      <c r="AJ17" s="49">
        <v>0</v>
      </c>
      <c r="AK17" s="49">
        <v>0</v>
      </c>
      <c r="AL17" s="49">
        <v>0</v>
      </c>
      <c r="AM17" s="49">
        <v>0</v>
      </c>
      <c r="AN17" s="49">
        <v>0</v>
      </c>
      <c r="AO17" s="49">
        <v>1</v>
      </c>
      <c r="AP17" s="49">
        <v>0</v>
      </c>
      <c r="AQ17" s="49">
        <v>0</v>
      </c>
      <c r="AR17" s="49">
        <v>1</v>
      </c>
      <c r="AS17" s="49">
        <v>0</v>
      </c>
      <c r="AT17" s="49">
        <v>0</v>
      </c>
      <c r="AU17" s="49">
        <v>0</v>
      </c>
      <c r="AV17" s="49"/>
      <c r="AW17" s="49"/>
      <c r="AX17" s="49">
        <v>3</v>
      </c>
      <c r="AY17" s="49"/>
      <c r="AZ17" s="49"/>
      <c r="BA17" s="49">
        <v>7</v>
      </c>
      <c r="BB17" s="49"/>
      <c r="BC17" s="49"/>
      <c r="BD17" s="49"/>
      <c r="BE17" s="49">
        <v>1</v>
      </c>
      <c r="BF17" s="49"/>
    </row>
    <row r="18" spans="2:58" x14ac:dyDescent="0.35">
      <c r="B18" s="3">
        <v>9</v>
      </c>
      <c r="C18" s="3" t="s">
        <v>10</v>
      </c>
      <c r="D18" s="17">
        <f t="shared" si="10"/>
        <v>9</v>
      </c>
      <c r="E18" s="17">
        <f t="shared" si="11"/>
        <v>32</v>
      </c>
      <c r="F18" s="49">
        <v>0</v>
      </c>
      <c r="G18" s="49">
        <v>3</v>
      </c>
      <c r="H18" s="49">
        <v>5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49">
        <v>0</v>
      </c>
      <c r="P18" s="49">
        <v>0</v>
      </c>
      <c r="Q18" s="49">
        <v>0</v>
      </c>
      <c r="R18" s="49">
        <v>0</v>
      </c>
      <c r="S18" s="49">
        <v>0</v>
      </c>
      <c r="T18" s="49">
        <v>0</v>
      </c>
      <c r="U18" s="49">
        <v>0</v>
      </c>
      <c r="V18" s="49">
        <v>0</v>
      </c>
      <c r="W18" s="49">
        <v>0</v>
      </c>
      <c r="X18" s="49">
        <v>0</v>
      </c>
      <c r="Y18" s="49">
        <v>0</v>
      </c>
      <c r="Z18" s="49">
        <v>0</v>
      </c>
      <c r="AA18" s="49">
        <v>0</v>
      </c>
      <c r="AB18" s="49">
        <v>0</v>
      </c>
      <c r="AC18" s="49">
        <v>0</v>
      </c>
      <c r="AD18" s="49">
        <v>0</v>
      </c>
      <c r="AE18" s="49">
        <v>0</v>
      </c>
      <c r="AF18" s="49">
        <v>0</v>
      </c>
      <c r="AG18" s="49">
        <v>0</v>
      </c>
      <c r="AH18" s="49">
        <v>0</v>
      </c>
      <c r="AI18" s="49">
        <v>0</v>
      </c>
      <c r="AJ18" s="49">
        <v>0</v>
      </c>
      <c r="AK18" s="49">
        <v>0</v>
      </c>
      <c r="AL18" s="49">
        <v>0</v>
      </c>
      <c r="AM18" s="49">
        <v>0</v>
      </c>
      <c r="AN18" s="49">
        <v>0</v>
      </c>
      <c r="AO18" s="49">
        <v>0</v>
      </c>
      <c r="AP18" s="49">
        <v>0</v>
      </c>
      <c r="AQ18" s="49">
        <v>0</v>
      </c>
      <c r="AR18" s="49">
        <v>0</v>
      </c>
      <c r="AS18" s="49">
        <v>0</v>
      </c>
      <c r="AT18" s="49">
        <v>6</v>
      </c>
      <c r="AU18" s="49">
        <v>1</v>
      </c>
      <c r="AV18" s="49">
        <v>5</v>
      </c>
      <c r="AW18" s="49"/>
      <c r="AX18" s="49">
        <v>3</v>
      </c>
      <c r="AY18" s="49">
        <v>5</v>
      </c>
      <c r="AZ18" s="49"/>
      <c r="BA18" s="49">
        <v>2</v>
      </c>
      <c r="BB18" s="49">
        <v>2</v>
      </c>
      <c r="BC18" s="49"/>
      <c r="BD18" s="49"/>
      <c r="BE18" s="49"/>
      <c r="BF18" s="49"/>
    </row>
    <row r="19" spans="2:58" x14ac:dyDescent="0.35">
      <c r="B19" s="3">
        <v>10</v>
      </c>
      <c r="C19" s="3" t="s">
        <v>11</v>
      </c>
      <c r="D19" s="17">
        <f t="shared" si="10"/>
        <v>12</v>
      </c>
      <c r="E19" s="17">
        <f t="shared" si="11"/>
        <v>82</v>
      </c>
      <c r="F19" s="49">
        <v>5</v>
      </c>
      <c r="G19" s="49">
        <v>3</v>
      </c>
      <c r="H19" s="49">
        <v>0</v>
      </c>
      <c r="I19" s="49">
        <v>11</v>
      </c>
      <c r="J19" s="49">
        <v>0</v>
      </c>
      <c r="K19" s="49">
        <v>2</v>
      </c>
      <c r="L19" s="49">
        <v>13</v>
      </c>
      <c r="M19" s="49">
        <v>0</v>
      </c>
      <c r="N19" s="49">
        <v>0</v>
      </c>
      <c r="O19" s="49">
        <v>13</v>
      </c>
      <c r="P19" s="49">
        <v>6</v>
      </c>
      <c r="Q19" s="49">
        <v>0</v>
      </c>
      <c r="R19" s="49">
        <v>1</v>
      </c>
      <c r="S19" s="49">
        <v>0</v>
      </c>
      <c r="T19" s="49">
        <v>0</v>
      </c>
      <c r="U19" s="49">
        <v>0</v>
      </c>
      <c r="V19" s="49">
        <v>1</v>
      </c>
      <c r="W19" s="49">
        <v>0</v>
      </c>
      <c r="X19" s="49">
        <v>0</v>
      </c>
      <c r="Y19" s="49">
        <v>0</v>
      </c>
      <c r="Z19" s="49">
        <v>0</v>
      </c>
      <c r="AA19" s="49">
        <v>0</v>
      </c>
      <c r="AB19" s="49">
        <v>0</v>
      </c>
      <c r="AC19" s="49">
        <v>0</v>
      </c>
      <c r="AD19" s="49">
        <v>15</v>
      </c>
      <c r="AE19" s="49">
        <v>0</v>
      </c>
      <c r="AF19" s="49">
        <v>11</v>
      </c>
      <c r="AG19" s="49">
        <v>0</v>
      </c>
      <c r="AH19" s="49">
        <v>0</v>
      </c>
      <c r="AI19" s="49">
        <v>0</v>
      </c>
      <c r="AJ19" s="49">
        <v>0</v>
      </c>
      <c r="AK19" s="49">
        <v>0</v>
      </c>
      <c r="AL19" s="49">
        <v>0</v>
      </c>
      <c r="AM19" s="49">
        <v>0</v>
      </c>
      <c r="AN19" s="49">
        <v>0</v>
      </c>
      <c r="AO19" s="49">
        <v>0</v>
      </c>
      <c r="AP19" s="49">
        <v>0</v>
      </c>
      <c r="AQ19" s="49">
        <v>0</v>
      </c>
      <c r="AR19" s="49">
        <v>0</v>
      </c>
      <c r="AS19" s="49">
        <v>1</v>
      </c>
      <c r="AT19" s="49">
        <v>0</v>
      </c>
      <c r="AU19" s="49">
        <v>0</v>
      </c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</row>
    <row r="20" spans="2:58" x14ac:dyDescent="0.35">
      <c r="B20" s="3">
        <v>11</v>
      </c>
      <c r="C20" s="3" t="s">
        <v>138</v>
      </c>
      <c r="D20" s="17">
        <f t="shared" si="10"/>
        <v>0</v>
      </c>
      <c r="E20" s="17">
        <f t="shared" si="11"/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v>0</v>
      </c>
      <c r="O20" s="49">
        <v>0</v>
      </c>
      <c r="P20" s="49">
        <v>0</v>
      </c>
      <c r="Q20" s="49">
        <v>0</v>
      </c>
      <c r="R20" s="49">
        <v>0</v>
      </c>
      <c r="S20" s="49">
        <v>0</v>
      </c>
      <c r="T20" s="49">
        <v>0</v>
      </c>
      <c r="U20" s="49">
        <v>0</v>
      </c>
      <c r="V20" s="49">
        <v>0</v>
      </c>
      <c r="W20" s="49">
        <v>0</v>
      </c>
      <c r="X20" s="49">
        <v>0</v>
      </c>
      <c r="Y20" s="49">
        <v>0</v>
      </c>
      <c r="Z20" s="49">
        <v>0</v>
      </c>
      <c r="AA20" s="49">
        <v>0</v>
      </c>
      <c r="AB20" s="49">
        <v>0</v>
      </c>
      <c r="AC20" s="49">
        <v>0</v>
      </c>
      <c r="AD20" s="49">
        <v>0</v>
      </c>
      <c r="AE20" s="49">
        <v>0</v>
      </c>
      <c r="AF20" s="49">
        <v>0</v>
      </c>
      <c r="AG20" s="49">
        <v>0</v>
      </c>
      <c r="AH20" s="49">
        <v>0</v>
      </c>
      <c r="AI20" s="49">
        <v>0</v>
      </c>
      <c r="AJ20" s="49">
        <v>0</v>
      </c>
      <c r="AK20" s="49">
        <v>0</v>
      </c>
      <c r="AL20" s="49">
        <v>0</v>
      </c>
      <c r="AM20" s="49">
        <v>0</v>
      </c>
      <c r="AN20" s="49">
        <v>0</v>
      </c>
      <c r="AO20" s="49">
        <v>0</v>
      </c>
      <c r="AP20" s="49">
        <v>0</v>
      </c>
      <c r="AQ20" s="49">
        <v>0</v>
      </c>
      <c r="AR20" s="49">
        <v>0</v>
      </c>
      <c r="AS20" s="49">
        <v>0</v>
      </c>
      <c r="AT20" s="49">
        <v>0</v>
      </c>
      <c r="AU20" s="49">
        <v>0</v>
      </c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</row>
    <row r="21" spans="2:58" x14ac:dyDescent="0.35">
      <c r="B21" s="3">
        <v>14</v>
      </c>
      <c r="C21" s="3" t="s">
        <v>111</v>
      </c>
      <c r="D21" s="17">
        <f t="shared" si="10"/>
        <v>18</v>
      </c>
      <c r="E21" s="17">
        <f t="shared" si="11"/>
        <v>121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7</v>
      </c>
      <c r="L21" s="49">
        <v>0</v>
      </c>
      <c r="M21" s="49">
        <v>0</v>
      </c>
      <c r="N21" s="49">
        <v>0</v>
      </c>
      <c r="O21" s="49">
        <v>0</v>
      </c>
      <c r="P21" s="49">
        <v>0</v>
      </c>
      <c r="Q21" s="49">
        <v>0</v>
      </c>
      <c r="R21" s="49">
        <v>0</v>
      </c>
      <c r="S21" s="49">
        <v>9</v>
      </c>
      <c r="T21" s="49">
        <v>8</v>
      </c>
      <c r="U21" s="49">
        <v>8</v>
      </c>
      <c r="V21" s="49">
        <v>0</v>
      </c>
      <c r="W21" s="49">
        <v>0</v>
      </c>
      <c r="X21" s="49">
        <v>13</v>
      </c>
      <c r="Y21" s="49">
        <v>0</v>
      </c>
      <c r="Z21" s="49">
        <v>13</v>
      </c>
      <c r="AA21" s="49">
        <v>0</v>
      </c>
      <c r="AB21" s="49">
        <v>0</v>
      </c>
      <c r="AC21" s="49">
        <v>5</v>
      </c>
      <c r="AD21" s="49">
        <v>4</v>
      </c>
      <c r="AE21" s="49">
        <v>1</v>
      </c>
      <c r="AF21" s="49">
        <v>1</v>
      </c>
      <c r="AG21" s="49">
        <v>0</v>
      </c>
      <c r="AH21" s="49">
        <v>0</v>
      </c>
      <c r="AI21" s="49">
        <v>0</v>
      </c>
      <c r="AJ21" s="49">
        <v>0</v>
      </c>
      <c r="AK21" s="49">
        <v>0</v>
      </c>
      <c r="AL21" s="49">
        <v>2</v>
      </c>
      <c r="AM21" s="49">
        <v>0</v>
      </c>
      <c r="AN21" s="49">
        <v>0</v>
      </c>
      <c r="AO21" s="49">
        <v>0</v>
      </c>
      <c r="AP21" s="49">
        <v>0</v>
      </c>
      <c r="AQ21" s="49">
        <v>0</v>
      </c>
      <c r="AR21" s="49">
        <v>3</v>
      </c>
      <c r="AS21" s="49">
        <v>1</v>
      </c>
      <c r="AT21" s="49">
        <v>17</v>
      </c>
      <c r="AU21" s="49">
        <v>0</v>
      </c>
      <c r="AV21" s="49">
        <v>5</v>
      </c>
      <c r="AW21" s="49"/>
      <c r="AX21" s="49"/>
      <c r="AY21" s="49"/>
      <c r="AZ21" s="49"/>
      <c r="BA21" s="49"/>
      <c r="BB21" s="49"/>
      <c r="BC21" s="49"/>
      <c r="BD21" s="49">
        <v>4</v>
      </c>
      <c r="BE21" s="49">
        <v>3</v>
      </c>
      <c r="BF21" s="49">
        <v>17</v>
      </c>
    </row>
    <row r="22" spans="2:58" x14ac:dyDescent="0.35">
      <c r="B22" s="3">
        <v>15</v>
      </c>
      <c r="C22" s="3" t="s">
        <v>115</v>
      </c>
      <c r="D22" s="17">
        <f t="shared" si="10"/>
        <v>6</v>
      </c>
      <c r="E22" s="17">
        <f t="shared" si="11"/>
        <v>14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7</v>
      </c>
      <c r="L22" s="49">
        <v>0</v>
      </c>
      <c r="M22" s="49">
        <v>0</v>
      </c>
      <c r="N22" s="49">
        <v>0</v>
      </c>
      <c r="O22" s="49">
        <v>0</v>
      </c>
      <c r="P22" s="49">
        <v>0</v>
      </c>
      <c r="Q22" s="49">
        <v>0</v>
      </c>
      <c r="R22" s="49">
        <v>0</v>
      </c>
      <c r="S22" s="49">
        <v>0</v>
      </c>
      <c r="T22" s="49">
        <v>0</v>
      </c>
      <c r="U22" s="49">
        <v>0</v>
      </c>
      <c r="V22" s="49">
        <v>0</v>
      </c>
      <c r="W22" s="49">
        <v>0</v>
      </c>
      <c r="X22" s="49">
        <v>0</v>
      </c>
      <c r="Y22" s="49">
        <v>0</v>
      </c>
      <c r="Z22" s="49">
        <v>0</v>
      </c>
      <c r="AA22" s="49">
        <v>0</v>
      </c>
      <c r="AB22" s="49">
        <v>0</v>
      </c>
      <c r="AC22" s="49">
        <v>0</v>
      </c>
      <c r="AD22" s="49">
        <v>0</v>
      </c>
      <c r="AE22" s="49">
        <v>0</v>
      </c>
      <c r="AF22" s="49">
        <v>0</v>
      </c>
      <c r="AG22" s="49">
        <v>2</v>
      </c>
      <c r="AH22" s="49">
        <v>0</v>
      </c>
      <c r="AI22" s="49">
        <v>0</v>
      </c>
      <c r="AJ22" s="49">
        <v>0</v>
      </c>
      <c r="AK22" s="49">
        <v>0</v>
      </c>
      <c r="AL22" s="49">
        <v>0</v>
      </c>
      <c r="AM22" s="49">
        <v>0</v>
      </c>
      <c r="AN22" s="49">
        <v>0</v>
      </c>
      <c r="AO22" s="49">
        <v>0</v>
      </c>
      <c r="AP22" s="49">
        <v>0</v>
      </c>
      <c r="AQ22" s="49">
        <v>0</v>
      </c>
      <c r="AR22" s="49">
        <v>1</v>
      </c>
      <c r="AS22" s="49">
        <v>0</v>
      </c>
      <c r="AT22" s="49">
        <v>0</v>
      </c>
      <c r="AU22" s="49">
        <v>0</v>
      </c>
      <c r="AV22" s="49">
        <v>2</v>
      </c>
      <c r="AW22" s="49">
        <v>1</v>
      </c>
      <c r="AX22" s="49"/>
      <c r="AY22" s="49">
        <v>1</v>
      </c>
      <c r="AZ22" s="49"/>
      <c r="BA22" s="49"/>
      <c r="BB22" s="49"/>
      <c r="BC22" s="49"/>
      <c r="BD22" s="49"/>
      <c r="BE22" s="49"/>
      <c r="BF22" s="49"/>
    </row>
    <row r="23" spans="2:58" x14ac:dyDescent="0.35">
      <c r="B23" s="3">
        <v>17</v>
      </c>
      <c r="C23" s="3" t="s">
        <v>15</v>
      </c>
      <c r="D23" s="17">
        <f t="shared" si="10"/>
        <v>2</v>
      </c>
      <c r="E23" s="17">
        <f t="shared" si="11"/>
        <v>5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v>0</v>
      </c>
      <c r="O23" s="49">
        <v>0</v>
      </c>
      <c r="P23" s="49">
        <v>0</v>
      </c>
      <c r="Q23" s="49">
        <v>0</v>
      </c>
      <c r="R23" s="49">
        <v>0</v>
      </c>
      <c r="S23" s="49">
        <v>0</v>
      </c>
      <c r="T23" s="49">
        <v>0</v>
      </c>
      <c r="U23" s="49">
        <v>0</v>
      </c>
      <c r="V23" s="49">
        <v>0</v>
      </c>
      <c r="W23" s="49">
        <v>0</v>
      </c>
      <c r="X23" s="49">
        <v>0</v>
      </c>
      <c r="Y23" s="49">
        <v>4</v>
      </c>
      <c r="Z23" s="49">
        <v>0</v>
      </c>
      <c r="AA23" s="49">
        <v>0</v>
      </c>
      <c r="AB23" s="49">
        <v>0</v>
      </c>
      <c r="AC23" s="49">
        <v>0</v>
      </c>
      <c r="AD23" s="49">
        <v>0</v>
      </c>
      <c r="AE23" s="49">
        <v>0</v>
      </c>
      <c r="AF23" s="49">
        <v>0</v>
      </c>
      <c r="AG23" s="49">
        <v>0</v>
      </c>
      <c r="AH23" s="49">
        <v>0</v>
      </c>
      <c r="AI23" s="49">
        <v>0</v>
      </c>
      <c r="AJ23" s="49">
        <v>0</v>
      </c>
      <c r="AK23" s="49">
        <v>0</v>
      </c>
      <c r="AL23" s="49">
        <v>0</v>
      </c>
      <c r="AM23" s="49">
        <v>0</v>
      </c>
      <c r="AN23" s="49">
        <v>0</v>
      </c>
      <c r="AO23" s="49">
        <v>1</v>
      </c>
      <c r="AP23" s="49">
        <v>0</v>
      </c>
      <c r="AQ23" s="49">
        <v>0</v>
      </c>
      <c r="AR23" s="49">
        <v>0</v>
      </c>
      <c r="AS23" s="49">
        <v>0</v>
      </c>
      <c r="AT23" s="49">
        <v>0</v>
      </c>
      <c r="AU23" s="49">
        <v>0</v>
      </c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</row>
    <row r="24" spans="2:58" x14ac:dyDescent="0.35">
      <c r="B24" s="3">
        <v>18</v>
      </c>
      <c r="C24" s="3" t="s">
        <v>16</v>
      </c>
      <c r="D24" s="17">
        <f t="shared" si="10"/>
        <v>2</v>
      </c>
      <c r="E24" s="17">
        <f t="shared" si="11"/>
        <v>25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v>0</v>
      </c>
      <c r="O24" s="49">
        <v>0</v>
      </c>
      <c r="P24" s="49">
        <v>0</v>
      </c>
      <c r="Q24" s="49">
        <v>0</v>
      </c>
      <c r="R24" s="49">
        <v>0</v>
      </c>
      <c r="S24" s="49">
        <v>0</v>
      </c>
      <c r="T24" s="49">
        <v>0</v>
      </c>
      <c r="U24" s="49">
        <v>0</v>
      </c>
      <c r="V24" s="49">
        <v>0</v>
      </c>
      <c r="W24" s="49">
        <v>0</v>
      </c>
      <c r="X24" s="49">
        <v>0</v>
      </c>
      <c r="Y24" s="49">
        <v>0</v>
      </c>
      <c r="Z24" s="49">
        <v>0</v>
      </c>
      <c r="AA24" s="49">
        <v>0</v>
      </c>
      <c r="AB24" s="49">
        <v>0</v>
      </c>
      <c r="AC24" s="49">
        <v>0</v>
      </c>
      <c r="AD24" s="49">
        <v>0</v>
      </c>
      <c r="AE24" s="49">
        <v>0</v>
      </c>
      <c r="AF24" s="49">
        <v>0</v>
      </c>
      <c r="AG24" s="49">
        <v>0</v>
      </c>
      <c r="AH24" s="49">
        <v>0</v>
      </c>
      <c r="AI24" s="49">
        <v>0</v>
      </c>
      <c r="AJ24" s="49">
        <v>0</v>
      </c>
      <c r="AK24" s="49">
        <v>20</v>
      </c>
      <c r="AL24" s="49">
        <v>0</v>
      </c>
      <c r="AM24" s="49">
        <v>0</v>
      </c>
      <c r="AN24" s="49">
        <v>0</v>
      </c>
      <c r="AO24" s="49">
        <v>0</v>
      </c>
      <c r="AP24" s="49">
        <v>0</v>
      </c>
      <c r="AQ24" s="49">
        <v>0</v>
      </c>
      <c r="AR24" s="49">
        <v>0</v>
      </c>
      <c r="AS24" s="49">
        <v>5</v>
      </c>
      <c r="AT24" s="49">
        <v>0</v>
      </c>
      <c r="AU24" s="49">
        <v>0</v>
      </c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</row>
    <row r="25" spans="2:58" x14ac:dyDescent="0.35">
      <c r="B25" s="3">
        <v>19</v>
      </c>
      <c r="C25" s="3" t="s">
        <v>72</v>
      </c>
      <c r="D25" s="17">
        <f t="shared" si="10"/>
        <v>18</v>
      </c>
      <c r="E25" s="17">
        <f t="shared" si="11"/>
        <v>70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v>1</v>
      </c>
      <c r="O25" s="49">
        <v>0</v>
      </c>
      <c r="P25" s="49">
        <v>1</v>
      </c>
      <c r="Q25" s="49">
        <v>0</v>
      </c>
      <c r="R25" s="49">
        <v>1</v>
      </c>
      <c r="S25" s="49">
        <v>0</v>
      </c>
      <c r="T25" s="49">
        <v>1</v>
      </c>
      <c r="U25" s="49">
        <v>0</v>
      </c>
      <c r="V25" s="49">
        <v>0</v>
      </c>
      <c r="W25" s="49">
        <v>0</v>
      </c>
      <c r="X25" s="49">
        <v>0</v>
      </c>
      <c r="Y25" s="49">
        <v>0</v>
      </c>
      <c r="Z25" s="49">
        <v>0</v>
      </c>
      <c r="AA25" s="49">
        <v>1</v>
      </c>
      <c r="AB25" s="49">
        <v>0</v>
      </c>
      <c r="AC25" s="49">
        <v>14</v>
      </c>
      <c r="AD25" s="49">
        <v>0</v>
      </c>
      <c r="AE25" s="49">
        <v>1</v>
      </c>
      <c r="AF25" s="49">
        <v>1</v>
      </c>
      <c r="AG25" s="49">
        <v>3</v>
      </c>
      <c r="AH25" s="49">
        <v>10</v>
      </c>
      <c r="AI25" s="49">
        <v>0</v>
      </c>
      <c r="AJ25" s="49">
        <v>0</v>
      </c>
      <c r="AK25" s="49">
        <v>0</v>
      </c>
      <c r="AL25" s="49">
        <v>1</v>
      </c>
      <c r="AM25" s="49">
        <v>14</v>
      </c>
      <c r="AN25" s="49">
        <v>1</v>
      </c>
      <c r="AO25" s="49">
        <v>0</v>
      </c>
      <c r="AP25" s="49">
        <v>0</v>
      </c>
      <c r="AQ25" s="49">
        <v>0</v>
      </c>
      <c r="AR25" s="49">
        <v>1</v>
      </c>
      <c r="AS25" s="49">
        <v>7</v>
      </c>
      <c r="AT25" s="49">
        <v>0</v>
      </c>
      <c r="AU25" s="49">
        <v>2</v>
      </c>
      <c r="AV25" s="49"/>
      <c r="AW25" s="49"/>
      <c r="AX25" s="49"/>
      <c r="AY25" s="49"/>
      <c r="AZ25" s="49"/>
      <c r="BA25" s="49">
        <v>8</v>
      </c>
      <c r="BB25" s="49">
        <v>2</v>
      </c>
      <c r="BC25" s="49"/>
      <c r="BD25" s="49"/>
      <c r="BE25" s="49"/>
      <c r="BF25" s="49"/>
    </row>
    <row r="26" spans="2:58" x14ac:dyDescent="0.35">
      <c r="B26" s="3">
        <v>20</v>
      </c>
      <c r="C26" s="3" t="s">
        <v>17</v>
      </c>
      <c r="D26" s="17">
        <f t="shared" si="10"/>
        <v>21</v>
      </c>
      <c r="E26" s="17">
        <f t="shared" si="11"/>
        <v>117</v>
      </c>
      <c r="F26" s="49">
        <v>4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v>2</v>
      </c>
      <c r="O26" s="49">
        <v>2</v>
      </c>
      <c r="P26" s="49">
        <v>0</v>
      </c>
      <c r="Q26" s="49">
        <v>10</v>
      </c>
      <c r="R26" s="49">
        <v>0</v>
      </c>
      <c r="S26" s="49">
        <v>1</v>
      </c>
      <c r="T26" s="49">
        <v>5</v>
      </c>
      <c r="U26" s="49">
        <v>0</v>
      </c>
      <c r="V26" s="49">
        <v>8</v>
      </c>
      <c r="W26" s="49">
        <v>4</v>
      </c>
      <c r="X26" s="49">
        <v>0</v>
      </c>
      <c r="Y26" s="49">
        <v>0</v>
      </c>
      <c r="Z26" s="49">
        <v>0</v>
      </c>
      <c r="AA26" s="49">
        <v>10</v>
      </c>
      <c r="AB26" s="49">
        <v>7</v>
      </c>
      <c r="AC26" s="49">
        <v>0</v>
      </c>
      <c r="AD26" s="49">
        <v>0</v>
      </c>
      <c r="AE26" s="49">
        <v>1</v>
      </c>
      <c r="AF26" s="49">
        <v>0</v>
      </c>
      <c r="AG26" s="49">
        <v>0</v>
      </c>
      <c r="AH26" s="49">
        <v>0</v>
      </c>
      <c r="AI26" s="49">
        <v>11</v>
      </c>
      <c r="AJ26" s="49">
        <v>0</v>
      </c>
      <c r="AK26" s="49">
        <v>0</v>
      </c>
      <c r="AL26" s="49">
        <v>0</v>
      </c>
      <c r="AM26" s="49">
        <v>0</v>
      </c>
      <c r="AN26" s="49">
        <v>1</v>
      </c>
      <c r="AO26" s="49">
        <v>0</v>
      </c>
      <c r="AP26" s="49">
        <v>22</v>
      </c>
      <c r="AQ26" s="49">
        <v>0</v>
      </c>
      <c r="AR26" s="49">
        <v>1</v>
      </c>
      <c r="AS26" s="49">
        <v>3</v>
      </c>
      <c r="AT26" s="49">
        <v>0</v>
      </c>
      <c r="AU26" s="49">
        <v>0</v>
      </c>
      <c r="AV26" s="49"/>
      <c r="AW26" s="49">
        <v>5</v>
      </c>
      <c r="AX26" s="49"/>
      <c r="AY26" s="49"/>
      <c r="AZ26" s="49"/>
      <c r="BA26" s="49">
        <v>1</v>
      </c>
      <c r="BB26" s="49"/>
      <c r="BC26" s="49">
        <v>15</v>
      </c>
      <c r="BD26" s="49">
        <v>2</v>
      </c>
      <c r="BE26" s="49">
        <v>2</v>
      </c>
      <c r="BF26" s="49"/>
    </row>
    <row r="27" spans="2:58" x14ac:dyDescent="0.35">
      <c r="B27" s="3">
        <v>21</v>
      </c>
      <c r="C27" s="3" t="s">
        <v>13</v>
      </c>
      <c r="D27" s="17">
        <f t="shared" si="10"/>
        <v>1</v>
      </c>
      <c r="E27" s="17">
        <f t="shared" si="11"/>
        <v>10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v>0</v>
      </c>
      <c r="P27" s="49">
        <v>0</v>
      </c>
      <c r="Q27" s="49">
        <v>0</v>
      </c>
      <c r="R27" s="49">
        <v>0</v>
      </c>
      <c r="S27" s="49">
        <v>0</v>
      </c>
      <c r="T27" s="49">
        <v>0</v>
      </c>
      <c r="U27" s="49">
        <v>0</v>
      </c>
      <c r="V27" s="49">
        <v>0</v>
      </c>
      <c r="W27" s="49">
        <v>0</v>
      </c>
      <c r="X27" s="49">
        <v>0</v>
      </c>
      <c r="Y27" s="49">
        <v>0</v>
      </c>
      <c r="Z27" s="49">
        <v>0</v>
      </c>
      <c r="AA27" s="49">
        <v>0</v>
      </c>
      <c r="AB27" s="49">
        <v>0</v>
      </c>
      <c r="AC27" s="49">
        <v>0</v>
      </c>
      <c r="AD27" s="49">
        <v>0</v>
      </c>
      <c r="AE27" s="49">
        <v>0</v>
      </c>
      <c r="AF27" s="49">
        <v>0</v>
      </c>
      <c r="AG27" s="49">
        <v>10</v>
      </c>
      <c r="AH27" s="49">
        <v>0</v>
      </c>
      <c r="AI27" s="49">
        <v>0</v>
      </c>
      <c r="AJ27" s="49">
        <v>0</v>
      </c>
      <c r="AK27" s="49">
        <v>0</v>
      </c>
      <c r="AL27" s="49">
        <v>0</v>
      </c>
      <c r="AM27" s="49">
        <v>0</v>
      </c>
      <c r="AN27" s="49">
        <v>0</v>
      </c>
      <c r="AO27" s="49">
        <v>0</v>
      </c>
      <c r="AP27" s="49">
        <v>0</v>
      </c>
      <c r="AQ27" s="49">
        <v>0</v>
      </c>
      <c r="AR27" s="49">
        <v>0</v>
      </c>
      <c r="AS27" s="49">
        <v>0</v>
      </c>
      <c r="AT27" s="49">
        <v>0</v>
      </c>
      <c r="AU27" s="49">
        <v>0</v>
      </c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</row>
    <row r="28" spans="2:58" x14ac:dyDescent="0.35">
      <c r="B28" s="3">
        <v>23</v>
      </c>
      <c r="C28" s="3" t="s">
        <v>12</v>
      </c>
      <c r="D28" s="17">
        <f t="shared" si="10"/>
        <v>11</v>
      </c>
      <c r="E28" s="17">
        <f t="shared" si="11"/>
        <v>101</v>
      </c>
      <c r="F28" s="49">
        <v>0</v>
      </c>
      <c r="G28" s="49">
        <v>5</v>
      </c>
      <c r="H28" s="49">
        <v>13</v>
      </c>
      <c r="I28" s="49">
        <v>0</v>
      </c>
      <c r="J28" s="49">
        <v>13</v>
      </c>
      <c r="K28" s="49">
        <v>0</v>
      </c>
      <c r="L28" s="49">
        <v>0</v>
      </c>
      <c r="M28" s="49">
        <v>0</v>
      </c>
      <c r="N28" s="49">
        <v>0</v>
      </c>
      <c r="O28" s="49">
        <v>0</v>
      </c>
      <c r="P28" s="49">
        <v>0</v>
      </c>
      <c r="Q28" s="49">
        <v>0</v>
      </c>
      <c r="R28" s="49">
        <v>0</v>
      </c>
      <c r="S28" s="49">
        <v>3</v>
      </c>
      <c r="T28" s="49">
        <v>0</v>
      </c>
      <c r="U28" s="49">
        <v>0</v>
      </c>
      <c r="V28" s="49">
        <v>0</v>
      </c>
      <c r="W28" s="49">
        <v>0</v>
      </c>
      <c r="X28" s="49">
        <v>0</v>
      </c>
      <c r="Y28" s="49">
        <v>0</v>
      </c>
      <c r="Z28" s="49">
        <v>0</v>
      </c>
      <c r="AA28" s="49">
        <v>0</v>
      </c>
      <c r="AB28" s="49">
        <v>0</v>
      </c>
      <c r="AC28" s="49">
        <v>0</v>
      </c>
      <c r="AD28" s="49">
        <v>0</v>
      </c>
      <c r="AE28" s="49">
        <v>0</v>
      </c>
      <c r="AF28" s="49">
        <v>0</v>
      </c>
      <c r="AG28" s="49">
        <v>4</v>
      </c>
      <c r="AH28" s="49">
        <v>17</v>
      </c>
      <c r="AI28" s="49">
        <v>0</v>
      </c>
      <c r="AJ28" s="49">
        <v>0</v>
      </c>
      <c r="AK28" s="49">
        <v>0</v>
      </c>
      <c r="AL28" s="49">
        <v>16</v>
      </c>
      <c r="AM28" s="49">
        <v>0</v>
      </c>
      <c r="AN28" s="49">
        <v>1</v>
      </c>
      <c r="AO28" s="49">
        <v>7</v>
      </c>
      <c r="AP28" s="49">
        <v>0</v>
      </c>
      <c r="AQ28" s="49">
        <v>21</v>
      </c>
      <c r="AR28" s="49">
        <v>0</v>
      </c>
      <c r="AS28" s="49">
        <v>0</v>
      </c>
      <c r="AT28" s="49">
        <v>0</v>
      </c>
      <c r="AU28" s="49">
        <v>0</v>
      </c>
      <c r="AV28" s="49"/>
      <c r="AW28" s="49"/>
      <c r="AX28" s="49"/>
      <c r="AY28" s="49"/>
      <c r="AZ28" s="49"/>
      <c r="BA28" s="49"/>
      <c r="BB28" s="49"/>
      <c r="BC28" s="49"/>
      <c r="BD28" s="49">
        <v>1</v>
      </c>
      <c r="BE28" s="49"/>
      <c r="BF28" s="49"/>
    </row>
    <row r="29" spans="2:58" x14ac:dyDescent="0.35">
      <c r="B29" s="3">
        <v>27</v>
      </c>
      <c r="C29" s="3" t="s">
        <v>20</v>
      </c>
      <c r="D29" s="17">
        <f t="shared" si="10"/>
        <v>4</v>
      </c>
      <c r="E29" s="17">
        <f t="shared" si="11"/>
        <v>8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5</v>
      </c>
      <c r="P29" s="49">
        <v>0</v>
      </c>
      <c r="Q29" s="49">
        <v>0</v>
      </c>
      <c r="R29" s="49">
        <v>0</v>
      </c>
      <c r="S29" s="49">
        <v>0</v>
      </c>
      <c r="T29" s="49">
        <v>1</v>
      </c>
      <c r="U29" s="49">
        <v>0</v>
      </c>
      <c r="V29" s="49">
        <v>0</v>
      </c>
      <c r="W29" s="49">
        <v>1</v>
      </c>
      <c r="X29" s="49">
        <v>0</v>
      </c>
      <c r="Y29" s="49">
        <v>0</v>
      </c>
      <c r="Z29" s="49">
        <v>0</v>
      </c>
      <c r="AA29" s="49">
        <v>0</v>
      </c>
      <c r="AB29" s="49">
        <v>0</v>
      </c>
      <c r="AC29" s="49">
        <v>0</v>
      </c>
      <c r="AD29" s="49">
        <v>0</v>
      </c>
      <c r="AE29" s="49">
        <v>0</v>
      </c>
      <c r="AF29" s="49">
        <v>0</v>
      </c>
      <c r="AG29" s="49">
        <v>0</v>
      </c>
      <c r="AH29" s="49">
        <v>0</v>
      </c>
      <c r="AI29" s="49">
        <v>0</v>
      </c>
      <c r="AJ29" s="49">
        <v>0</v>
      </c>
      <c r="AK29" s="49">
        <v>0</v>
      </c>
      <c r="AL29" s="49">
        <v>0</v>
      </c>
      <c r="AM29" s="49">
        <v>0</v>
      </c>
      <c r="AN29" s="49">
        <v>0</v>
      </c>
      <c r="AO29" s="49">
        <v>1</v>
      </c>
      <c r="AP29" s="49">
        <v>0</v>
      </c>
      <c r="AQ29" s="49">
        <v>0</v>
      </c>
      <c r="AR29" s="49">
        <v>0</v>
      </c>
      <c r="AS29" s="49">
        <v>0</v>
      </c>
      <c r="AT29" s="49">
        <v>0</v>
      </c>
      <c r="AU29" s="49">
        <v>0</v>
      </c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</row>
    <row r="30" spans="2:58" x14ac:dyDescent="0.35">
      <c r="B30" s="3">
        <v>28</v>
      </c>
      <c r="C30" s="3" t="s">
        <v>21</v>
      </c>
      <c r="D30" s="17">
        <f t="shared" si="10"/>
        <v>11</v>
      </c>
      <c r="E30" s="17">
        <f t="shared" si="11"/>
        <v>28</v>
      </c>
      <c r="F30" s="49">
        <v>6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1</v>
      </c>
      <c r="N30" s="49">
        <v>3</v>
      </c>
      <c r="O30" s="49">
        <v>0</v>
      </c>
      <c r="P30" s="49">
        <v>0</v>
      </c>
      <c r="Q30" s="49">
        <v>0</v>
      </c>
      <c r="R30" s="49">
        <v>0</v>
      </c>
      <c r="S30" s="49">
        <v>0</v>
      </c>
      <c r="T30" s="49">
        <v>0</v>
      </c>
      <c r="U30" s="49">
        <v>0</v>
      </c>
      <c r="V30" s="49">
        <v>0</v>
      </c>
      <c r="W30" s="49">
        <v>0</v>
      </c>
      <c r="X30" s="49">
        <v>0</v>
      </c>
      <c r="Y30" s="49">
        <v>8</v>
      </c>
      <c r="Z30" s="49">
        <v>0</v>
      </c>
      <c r="AA30" s="49">
        <v>0</v>
      </c>
      <c r="AB30" s="49">
        <v>0</v>
      </c>
      <c r="AC30" s="49">
        <v>0</v>
      </c>
      <c r="AD30" s="49">
        <v>0</v>
      </c>
      <c r="AE30" s="49">
        <v>0</v>
      </c>
      <c r="AF30" s="49">
        <v>0</v>
      </c>
      <c r="AG30" s="49">
        <v>1</v>
      </c>
      <c r="AH30" s="49">
        <v>0</v>
      </c>
      <c r="AI30" s="49">
        <v>0</v>
      </c>
      <c r="AJ30" s="49">
        <v>0</v>
      </c>
      <c r="AK30" s="49">
        <v>0</v>
      </c>
      <c r="AL30" s="49">
        <v>0</v>
      </c>
      <c r="AM30" s="49">
        <v>0</v>
      </c>
      <c r="AN30" s="49">
        <v>0</v>
      </c>
      <c r="AO30" s="49">
        <v>0</v>
      </c>
      <c r="AP30" s="49">
        <v>0</v>
      </c>
      <c r="AQ30" s="49">
        <v>1</v>
      </c>
      <c r="AR30" s="49">
        <v>0</v>
      </c>
      <c r="AS30" s="49">
        <v>1</v>
      </c>
      <c r="AT30" s="49">
        <v>0</v>
      </c>
      <c r="AU30" s="49">
        <v>0</v>
      </c>
      <c r="AV30" s="49">
        <v>1</v>
      </c>
      <c r="AW30" s="49"/>
      <c r="AX30" s="49"/>
      <c r="AY30" s="49">
        <v>2</v>
      </c>
      <c r="AZ30" s="49"/>
      <c r="BA30" s="49">
        <v>1</v>
      </c>
      <c r="BB30" s="49"/>
      <c r="BC30" s="49"/>
      <c r="BD30" s="49"/>
      <c r="BE30" s="49">
        <v>3</v>
      </c>
      <c r="BF30" s="49"/>
    </row>
    <row r="31" spans="2:58" x14ac:dyDescent="0.35">
      <c r="B31" s="3">
        <v>33</v>
      </c>
      <c r="C31" s="3" t="s">
        <v>77</v>
      </c>
      <c r="D31" s="17">
        <f t="shared" si="10"/>
        <v>14</v>
      </c>
      <c r="E31" s="17">
        <f t="shared" si="11"/>
        <v>50</v>
      </c>
      <c r="F31" s="49">
        <v>0</v>
      </c>
      <c r="G31" s="49">
        <v>1</v>
      </c>
      <c r="H31" s="49">
        <v>0</v>
      </c>
      <c r="I31" s="49">
        <v>0</v>
      </c>
      <c r="J31" s="49">
        <v>1</v>
      </c>
      <c r="K31" s="49">
        <v>0</v>
      </c>
      <c r="L31" s="49">
        <v>0</v>
      </c>
      <c r="M31" s="49">
        <v>0</v>
      </c>
      <c r="N31" s="49">
        <v>1</v>
      </c>
      <c r="O31" s="49">
        <v>0</v>
      </c>
      <c r="P31" s="49">
        <v>6</v>
      </c>
      <c r="Q31" s="49">
        <v>4</v>
      </c>
      <c r="R31" s="49">
        <v>3</v>
      </c>
      <c r="S31" s="49">
        <v>0</v>
      </c>
      <c r="T31" s="49">
        <v>1</v>
      </c>
      <c r="U31" s="49">
        <v>0</v>
      </c>
      <c r="V31" s="49">
        <v>4</v>
      </c>
      <c r="W31" s="49">
        <v>1</v>
      </c>
      <c r="X31" s="49">
        <v>0</v>
      </c>
      <c r="Y31" s="49">
        <v>0</v>
      </c>
      <c r="Z31" s="49">
        <v>0</v>
      </c>
      <c r="AA31" s="49">
        <v>8</v>
      </c>
      <c r="AB31" s="49">
        <v>0</v>
      </c>
      <c r="AC31" s="49">
        <v>0</v>
      </c>
      <c r="AD31" s="49">
        <v>0</v>
      </c>
      <c r="AE31" s="49">
        <v>0</v>
      </c>
      <c r="AF31" s="49">
        <v>0</v>
      </c>
      <c r="AG31" s="49">
        <v>0</v>
      </c>
      <c r="AH31" s="49">
        <v>0</v>
      </c>
      <c r="AI31" s="49">
        <v>1</v>
      </c>
      <c r="AJ31" s="49">
        <v>10</v>
      </c>
      <c r="AK31" s="49">
        <v>0</v>
      </c>
      <c r="AL31" s="49">
        <v>0</v>
      </c>
      <c r="AM31" s="49">
        <v>0</v>
      </c>
      <c r="AN31" s="49">
        <v>0</v>
      </c>
      <c r="AO31" s="49">
        <v>0</v>
      </c>
      <c r="AP31" s="49">
        <v>1</v>
      </c>
      <c r="AQ31" s="49">
        <v>0</v>
      </c>
      <c r="AR31" s="49">
        <v>0</v>
      </c>
      <c r="AS31" s="49">
        <v>0</v>
      </c>
      <c r="AT31" s="49">
        <v>0</v>
      </c>
      <c r="AU31" s="49">
        <v>0</v>
      </c>
      <c r="AV31" s="49"/>
      <c r="AW31" s="49"/>
      <c r="AX31" s="49">
        <v>8</v>
      </c>
      <c r="AY31" s="49"/>
      <c r="AZ31" s="49"/>
      <c r="BA31" s="49"/>
      <c r="BB31" s="49"/>
      <c r="BC31" s="49"/>
      <c r="BD31" s="49"/>
      <c r="BE31" s="49"/>
      <c r="BF31" s="49"/>
    </row>
    <row r="32" spans="2:58" x14ac:dyDescent="0.35">
      <c r="B32" s="3">
        <v>40</v>
      </c>
      <c r="C32" s="3" t="s">
        <v>215</v>
      </c>
      <c r="D32" s="17">
        <f t="shared" si="10"/>
        <v>1</v>
      </c>
      <c r="E32" s="17">
        <f t="shared" si="11"/>
        <v>1</v>
      </c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>
        <v>1</v>
      </c>
      <c r="BF32" s="49"/>
    </row>
    <row r="33" spans="2:58" x14ac:dyDescent="0.35">
      <c r="B33" s="3">
        <v>45</v>
      </c>
      <c r="C33" s="3" t="s">
        <v>71</v>
      </c>
      <c r="D33" s="17">
        <f t="shared" si="10"/>
        <v>0</v>
      </c>
      <c r="E33" s="17">
        <f t="shared" si="11"/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v>0</v>
      </c>
      <c r="O33" s="49">
        <v>0</v>
      </c>
      <c r="P33" s="49">
        <v>0</v>
      </c>
      <c r="Q33" s="49">
        <v>0</v>
      </c>
      <c r="R33" s="49">
        <v>0</v>
      </c>
      <c r="S33" s="49">
        <v>0</v>
      </c>
      <c r="T33" s="49">
        <v>0</v>
      </c>
      <c r="U33" s="49">
        <v>0</v>
      </c>
      <c r="V33" s="49">
        <v>0</v>
      </c>
      <c r="W33" s="49">
        <v>0</v>
      </c>
      <c r="X33" s="49">
        <v>0</v>
      </c>
      <c r="Y33" s="49">
        <v>0</v>
      </c>
      <c r="Z33" s="49">
        <v>0</v>
      </c>
      <c r="AA33" s="49">
        <v>0</v>
      </c>
      <c r="AB33" s="49">
        <v>0</v>
      </c>
      <c r="AC33" s="49">
        <v>0</v>
      </c>
      <c r="AD33" s="49">
        <v>0</v>
      </c>
      <c r="AE33" s="49">
        <v>0</v>
      </c>
      <c r="AF33" s="49">
        <v>0</v>
      </c>
      <c r="AG33" s="49">
        <v>0</v>
      </c>
      <c r="AH33" s="49">
        <v>0</v>
      </c>
      <c r="AI33" s="49">
        <v>0</v>
      </c>
      <c r="AJ33" s="49">
        <v>0</v>
      </c>
      <c r="AK33" s="49">
        <v>0</v>
      </c>
      <c r="AL33" s="49">
        <v>0</v>
      </c>
      <c r="AM33" s="49">
        <v>0</v>
      </c>
      <c r="AN33" s="49">
        <v>0</v>
      </c>
      <c r="AO33" s="49">
        <v>0</v>
      </c>
      <c r="AP33" s="49">
        <v>0</v>
      </c>
      <c r="AQ33" s="49">
        <v>0</v>
      </c>
      <c r="AR33" s="49">
        <v>0</v>
      </c>
      <c r="AS33" s="49">
        <v>0</v>
      </c>
      <c r="AT33" s="49">
        <v>0</v>
      </c>
      <c r="AU33" s="49">
        <v>0</v>
      </c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</row>
    <row r="34" spans="2:58" x14ac:dyDescent="0.35">
      <c r="B34" s="3">
        <v>49</v>
      </c>
      <c r="C34" s="3" t="s">
        <v>130</v>
      </c>
      <c r="D34" s="17">
        <f t="shared" si="10"/>
        <v>0</v>
      </c>
      <c r="E34" s="17">
        <f t="shared" si="11"/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v>0</v>
      </c>
      <c r="O34" s="49">
        <v>0</v>
      </c>
      <c r="P34" s="49">
        <v>0</v>
      </c>
      <c r="Q34" s="49">
        <v>0</v>
      </c>
      <c r="R34" s="49">
        <v>0</v>
      </c>
      <c r="S34" s="49">
        <v>0</v>
      </c>
      <c r="T34" s="49">
        <v>0</v>
      </c>
      <c r="U34" s="49">
        <v>0</v>
      </c>
      <c r="V34" s="49">
        <v>0</v>
      </c>
      <c r="W34" s="49">
        <v>0</v>
      </c>
      <c r="X34" s="49">
        <v>0</v>
      </c>
      <c r="Y34" s="49">
        <v>0</v>
      </c>
      <c r="Z34" s="49">
        <v>0</v>
      </c>
      <c r="AA34" s="49">
        <v>0</v>
      </c>
      <c r="AB34" s="49">
        <v>0</v>
      </c>
      <c r="AC34" s="49">
        <v>0</v>
      </c>
      <c r="AD34" s="49">
        <v>0</v>
      </c>
      <c r="AE34" s="49">
        <v>0</v>
      </c>
      <c r="AF34" s="49">
        <v>0</v>
      </c>
      <c r="AG34" s="49">
        <v>0</v>
      </c>
      <c r="AH34" s="49">
        <v>0</v>
      </c>
      <c r="AI34" s="49">
        <v>0</v>
      </c>
      <c r="AJ34" s="49">
        <v>0</v>
      </c>
      <c r="AK34" s="49">
        <v>0</v>
      </c>
      <c r="AL34" s="49">
        <v>0</v>
      </c>
      <c r="AM34" s="49">
        <v>0</v>
      </c>
      <c r="AN34" s="49">
        <v>0</v>
      </c>
      <c r="AO34" s="49">
        <v>0</v>
      </c>
      <c r="AP34" s="49">
        <v>0</v>
      </c>
      <c r="AQ34" s="49">
        <v>0</v>
      </c>
      <c r="AR34" s="49">
        <v>0</v>
      </c>
      <c r="AS34" s="49">
        <v>0</v>
      </c>
      <c r="AT34" s="49">
        <v>0</v>
      </c>
      <c r="AU34" s="49">
        <v>0</v>
      </c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</row>
    <row r="35" spans="2:58" x14ac:dyDescent="0.35">
      <c r="B35" s="3">
        <v>50</v>
      </c>
      <c r="C35" s="3" t="s">
        <v>137</v>
      </c>
      <c r="D35" s="17">
        <f t="shared" si="10"/>
        <v>1</v>
      </c>
      <c r="E35" s="17">
        <f t="shared" si="11"/>
        <v>1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v>0</v>
      </c>
      <c r="O35" s="49">
        <v>0</v>
      </c>
      <c r="P35" s="49">
        <v>0</v>
      </c>
      <c r="Q35" s="49">
        <v>0</v>
      </c>
      <c r="R35" s="49">
        <v>0</v>
      </c>
      <c r="S35" s="49">
        <v>0</v>
      </c>
      <c r="T35" s="49">
        <v>0</v>
      </c>
      <c r="U35" s="49">
        <v>0</v>
      </c>
      <c r="V35" s="49">
        <v>0</v>
      </c>
      <c r="W35" s="49">
        <v>0</v>
      </c>
      <c r="X35" s="49">
        <v>0</v>
      </c>
      <c r="Y35" s="49">
        <v>0</v>
      </c>
      <c r="Z35" s="49">
        <v>0</v>
      </c>
      <c r="AA35" s="49">
        <v>0</v>
      </c>
      <c r="AB35" s="49">
        <v>0</v>
      </c>
      <c r="AC35" s="49">
        <v>0</v>
      </c>
      <c r="AD35" s="49">
        <v>0</v>
      </c>
      <c r="AE35" s="49">
        <v>0</v>
      </c>
      <c r="AF35" s="49">
        <v>0</v>
      </c>
      <c r="AG35" s="49">
        <v>0</v>
      </c>
      <c r="AH35" s="49">
        <v>0</v>
      </c>
      <c r="AI35" s="49">
        <v>0</v>
      </c>
      <c r="AJ35" s="49">
        <v>1</v>
      </c>
      <c r="AK35" s="49">
        <v>0</v>
      </c>
      <c r="AL35" s="49">
        <v>0</v>
      </c>
      <c r="AM35" s="49">
        <v>0</v>
      </c>
      <c r="AN35" s="49">
        <v>0</v>
      </c>
      <c r="AO35" s="49">
        <v>0</v>
      </c>
      <c r="AP35" s="49">
        <v>0</v>
      </c>
      <c r="AQ35" s="49">
        <v>0</v>
      </c>
      <c r="AR35" s="49">
        <v>0</v>
      </c>
      <c r="AS35" s="49">
        <v>0</v>
      </c>
      <c r="AT35" s="49">
        <v>0</v>
      </c>
      <c r="AU35" s="49">
        <v>0</v>
      </c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</row>
    <row r="36" spans="2:58" x14ac:dyDescent="0.35">
      <c r="B36" s="3"/>
      <c r="C36" s="3"/>
      <c r="D36" s="17"/>
      <c r="E36" s="33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</row>
    <row r="37" spans="2:58" x14ac:dyDescent="0.35">
      <c r="B37" s="3"/>
      <c r="C37" s="3"/>
      <c r="D37" s="17"/>
      <c r="E37" s="33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</row>
    <row r="38" spans="2:58" x14ac:dyDescent="0.35">
      <c r="B38" s="3"/>
      <c r="C38" s="3"/>
      <c r="D38" s="17"/>
      <c r="E38" s="33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</row>
    <row r="39" spans="2:58" x14ac:dyDescent="0.35">
      <c r="B39" s="3"/>
      <c r="C39" s="3"/>
      <c r="D39" s="17"/>
      <c r="E39" s="33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</row>
    <row r="40" spans="2:58" x14ac:dyDescent="0.35">
      <c r="B40" s="3"/>
      <c r="C40" s="3"/>
      <c r="D40" s="17"/>
      <c r="E40" s="33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</row>
    <row r="41" spans="2:58" x14ac:dyDescent="0.35">
      <c r="B41" s="3"/>
      <c r="C41" s="3"/>
      <c r="D41" s="17"/>
      <c r="E41" s="33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</row>
    <row r="42" spans="2:58" x14ac:dyDescent="0.35">
      <c r="B42" s="3"/>
      <c r="C42" s="3"/>
      <c r="D42" s="17"/>
      <c r="E42" s="33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</row>
    <row r="43" spans="2:58" x14ac:dyDescent="0.35">
      <c r="B43" s="3"/>
      <c r="C43" s="3"/>
      <c r="D43" s="17"/>
      <c r="E43" s="33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</row>
    <row r="44" spans="2:58" x14ac:dyDescent="0.35">
      <c r="B44" s="3"/>
      <c r="C44" s="3"/>
      <c r="D44" s="17"/>
      <c r="E44" s="33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</row>
    <row r="45" spans="2:58" x14ac:dyDescent="0.35">
      <c r="B45" s="3"/>
      <c r="C45" s="3"/>
      <c r="D45" s="17"/>
      <c r="E45" s="33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</row>
    <row r="46" spans="2:58" x14ac:dyDescent="0.35">
      <c r="B46" s="3"/>
      <c r="C46" s="3"/>
      <c r="D46" s="17"/>
      <c r="E46" s="33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</row>
    <row r="47" spans="2:58" x14ac:dyDescent="0.35">
      <c r="B47" s="3"/>
      <c r="C47" s="3"/>
      <c r="D47" s="17"/>
      <c r="E47" s="33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/>
      <c r="BF47" s="48"/>
    </row>
    <row r="48" spans="2:58" x14ac:dyDescent="0.35">
      <c r="B48" s="3"/>
      <c r="C48" s="3"/>
      <c r="D48" s="17"/>
      <c r="E48" s="33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48"/>
      <c r="BF48" s="48"/>
    </row>
    <row r="49" spans="2:58" x14ac:dyDescent="0.35">
      <c r="B49" s="3"/>
      <c r="C49" s="3"/>
      <c r="D49" s="17"/>
      <c r="E49" s="33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8"/>
      <c r="AP49" s="48"/>
      <c r="AQ49" s="48"/>
      <c r="AR49" s="48"/>
      <c r="AS49" s="48"/>
      <c r="AT49" s="48"/>
      <c r="AU49" s="48"/>
      <c r="AV49" s="48"/>
      <c r="AW49" s="48"/>
      <c r="AX49" s="48"/>
      <c r="AY49" s="48"/>
      <c r="AZ49" s="48"/>
      <c r="BA49" s="48"/>
      <c r="BB49" s="48"/>
      <c r="BC49" s="48"/>
      <c r="BD49" s="48"/>
      <c r="BE49" s="48"/>
      <c r="BF49" s="48"/>
    </row>
    <row r="50" spans="2:58" x14ac:dyDescent="0.35">
      <c r="B50" s="3"/>
      <c r="C50" s="3"/>
      <c r="D50" s="17"/>
      <c r="E50" s="33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8"/>
      <c r="AP50" s="48"/>
      <c r="AQ50" s="48"/>
      <c r="AR50" s="48"/>
      <c r="AS50" s="48"/>
      <c r="AT50" s="48"/>
      <c r="AU50" s="48"/>
      <c r="AV50" s="48"/>
      <c r="AW50" s="48"/>
      <c r="AX50" s="48"/>
      <c r="AY50" s="48"/>
      <c r="AZ50" s="48"/>
      <c r="BA50" s="48"/>
      <c r="BB50" s="48"/>
      <c r="BC50" s="48"/>
      <c r="BD50" s="48"/>
      <c r="BE50" s="48"/>
      <c r="BF50" s="48"/>
    </row>
    <row r="51" spans="2:58" x14ac:dyDescent="0.35">
      <c r="B51" s="3"/>
      <c r="C51" s="3"/>
      <c r="D51" s="17"/>
      <c r="E51" s="33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8"/>
      <c r="AR51" s="48"/>
      <c r="AS51" s="48"/>
      <c r="AT51" s="48"/>
      <c r="AU51" s="48"/>
      <c r="AV51" s="48"/>
      <c r="AW51" s="48"/>
      <c r="AX51" s="48"/>
      <c r="AY51" s="48"/>
      <c r="AZ51" s="48"/>
      <c r="BA51" s="48"/>
      <c r="BB51" s="48"/>
      <c r="BC51" s="48"/>
      <c r="BD51" s="48"/>
      <c r="BE51" s="48"/>
      <c r="BF51" s="48"/>
    </row>
    <row r="52" spans="2:58" x14ac:dyDescent="0.35">
      <c r="B52" s="3"/>
      <c r="C52" s="3"/>
      <c r="D52" s="17"/>
      <c r="E52" s="33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  <c r="AV52" s="48"/>
      <c r="AW52" s="48"/>
      <c r="AX52" s="48"/>
      <c r="AY52" s="48"/>
      <c r="AZ52" s="48"/>
      <c r="BA52" s="48"/>
      <c r="BB52" s="48"/>
      <c r="BC52" s="48"/>
      <c r="BD52" s="48"/>
      <c r="BE52" s="48"/>
      <c r="BF52" s="48"/>
    </row>
    <row r="53" spans="2:58" x14ac:dyDescent="0.35">
      <c r="B53" s="3"/>
      <c r="C53" s="3"/>
      <c r="D53" s="17"/>
      <c r="E53" s="33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48"/>
      <c r="BA53" s="48"/>
      <c r="BB53" s="48"/>
      <c r="BC53" s="48"/>
      <c r="BD53" s="48"/>
      <c r="BE53" s="48"/>
      <c r="BF53" s="48"/>
    </row>
    <row r="54" spans="2:58" x14ac:dyDescent="0.35">
      <c r="B54" s="3"/>
      <c r="C54" s="3"/>
      <c r="D54" s="17"/>
      <c r="E54" s="33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48"/>
      <c r="BA54" s="48"/>
      <c r="BB54" s="48"/>
      <c r="BC54" s="48"/>
      <c r="BD54" s="48"/>
      <c r="BE54" s="48"/>
      <c r="BF54" s="48"/>
    </row>
    <row r="55" spans="2:58" x14ac:dyDescent="0.35">
      <c r="B55" s="3"/>
      <c r="C55" s="3"/>
      <c r="D55" s="17"/>
      <c r="E55" s="33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48"/>
      <c r="BA55" s="48"/>
      <c r="BB55" s="48"/>
      <c r="BC55" s="48"/>
      <c r="BD55" s="48"/>
      <c r="BE55" s="48"/>
      <c r="BF55" s="48"/>
    </row>
    <row r="56" spans="2:58" x14ac:dyDescent="0.35">
      <c r="B56" s="3"/>
      <c r="C56" s="3"/>
      <c r="D56" s="17"/>
      <c r="E56" s="33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48"/>
      <c r="AS56" s="48"/>
      <c r="AT56" s="48"/>
      <c r="AU56" s="48"/>
      <c r="AV56" s="48"/>
      <c r="AW56" s="48"/>
      <c r="AX56" s="48"/>
      <c r="AY56" s="48"/>
      <c r="AZ56" s="48"/>
      <c r="BA56" s="48"/>
      <c r="BB56" s="48"/>
      <c r="BC56" s="48"/>
      <c r="BD56" s="48"/>
      <c r="BE56" s="48"/>
      <c r="BF56" s="48"/>
    </row>
    <row r="57" spans="2:58" x14ac:dyDescent="0.35">
      <c r="B57" s="3"/>
      <c r="C57" s="3"/>
      <c r="D57" s="17"/>
      <c r="E57" s="33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8"/>
      <c r="AR57" s="48"/>
      <c r="AS57" s="48"/>
      <c r="AT57" s="48"/>
      <c r="AU57" s="48"/>
      <c r="AV57" s="48"/>
      <c r="AW57" s="48"/>
      <c r="AX57" s="48"/>
      <c r="AY57" s="48"/>
      <c r="AZ57" s="48"/>
      <c r="BA57" s="48"/>
      <c r="BB57" s="48"/>
      <c r="BC57" s="48"/>
      <c r="BD57" s="48"/>
      <c r="BE57" s="48"/>
      <c r="BF57" s="48"/>
    </row>
    <row r="58" spans="2:58" x14ac:dyDescent="0.35">
      <c r="B58" s="3"/>
      <c r="C58" s="3"/>
      <c r="D58" s="17"/>
      <c r="E58" s="33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8"/>
      <c r="AS58" s="48"/>
      <c r="AT58" s="48"/>
      <c r="AU58" s="48"/>
      <c r="AV58" s="48"/>
      <c r="AW58" s="48"/>
      <c r="AX58" s="48"/>
      <c r="AY58" s="48"/>
      <c r="AZ58" s="48"/>
      <c r="BA58" s="48"/>
      <c r="BB58" s="48"/>
      <c r="BC58" s="48"/>
      <c r="BD58" s="48"/>
      <c r="BE58" s="48"/>
      <c r="BF58" s="48"/>
    </row>
    <row r="59" spans="2:58" x14ac:dyDescent="0.35">
      <c r="B59" s="3"/>
      <c r="C59" s="3"/>
      <c r="D59" s="17"/>
      <c r="E59" s="33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8"/>
      <c r="AS59" s="48"/>
      <c r="AT59" s="48"/>
      <c r="AU59" s="48"/>
      <c r="AV59" s="48"/>
      <c r="AW59" s="48"/>
      <c r="AX59" s="48"/>
      <c r="AY59" s="48"/>
      <c r="AZ59" s="48"/>
      <c r="BA59" s="48"/>
      <c r="BB59" s="48"/>
      <c r="BC59" s="48"/>
      <c r="BD59" s="48"/>
      <c r="BE59" s="48"/>
      <c r="BF59" s="48"/>
    </row>
  </sheetData>
  <mergeCells count="1">
    <mergeCell ref="B3:B6"/>
  </mergeCells>
  <conditionalFormatting sqref="F11:BF11 F2:BF6">
    <cfRule type="expression" dxfId="13" priority="6">
      <formula>F$2="PL"</formula>
    </cfRule>
    <cfRule type="expression" dxfId="12" priority="7">
      <formula>F$2="UEL"</formula>
    </cfRule>
    <cfRule type="expression" dxfId="11" priority="8">
      <formula>F$2="FA"</formula>
    </cfRule>
    <cfRule type="expression" dxfId="10" priority="9">
      <formula>F$2="EFL"</formula>
    </cfRule>
  </conditionalFormatting>
  <conditionalFormatting sqref="F7:BF9 F12:BF59">
    <cfRule type="expression" dxfId="9" priority="2">
      <formula>F$2="PL"</formula>
    </cfRule>
    <cfRule type="expression" dxfId="8" priority="3">
      <formula>F$2="UEL"</formula>
    </cfRule>
    <cfRule type="expression" dxfId="7" priority="4">
      <formula>F$2="EFL"</formula>
    </cfRule>
    <cfRule type="expression" dxfId="6" priority="5">
      <formula>F$2="FA"</formula>
    </cfRule>
  </conditionalFormatting>
  <conditionalFormatting sqref="F12:BF35">
    <cfRule type="cellIs" dxfId="5" priority="1" operator="equal">
      <formula>0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6CA1E-96C3-4D8A-BE8E-FA27BC51EB61}">
  <dimension ref="B2:G46"/>
  <sheetViews>
    <sheetView showGridLines="0" showRowColHeaders="0" workbookViewId="0">
      <pane ySplit="15" topLeftCell="A16" activePane="bottomLeft" state="frozen"/>
      <selection pane="bottomLeft" activeCell="G12" sqref="G12"/>
    </sheetView>
  </sheetViews>
  <sheetFormatPr defaultRowHeight="15" x14ac:dyDescent="0.35"/>
  <cols>
    <col min="1" max="1" width="2.85546875" customWidth="1"/>
    <col min="2" max="2" width="25.7109375" customWidth="1"/>
    <col min="3" max="3" width="18.7109375" style="20" customWidth="1"/>
    <col min="4" max="7" width="18.7109375" style="19" customWidth="1"/>
  </cols>
  <sheetData>
    <row r="2" spans="2:7" ht="15.75" thickBot="1" x14ac:dyDescent="0.4">
      <c r="C2" s="31" t="s">
        <v>110</v>
      </c>
      <c r="D2" s="30" t="s">
        <v>109</v>
      </c>
      <c r="E2" s="30" t="s">
        <v>108</v>
      </c>
      <c r="F2" s="30" t="s">
        <v>107</v>
      </c>
      <c r="G2" s="30" t="s">
        <v>106</v>
      </c>
    </row>
    <row r="3" spans="2:7" x14ac:dyDescent="0.35">
      <c r="C3" s="29" t="s">
        <v>31</v>
      </c>
      <c r="D3" s="41" t="s">
        <v>68</v>
      </c>
      <c r="E3" s="28" t="s">
        <v>47</v>
      </c>
      <c r="F3" s="41" t="s">
        <v>53</v>
      </c>
      <c r="G3" s="28" t="s">
        <v>59</v>
      </c>
    </row>
    <row r="4" spans="2:7" x14ac:dyDescent="0.35">
      <c r="C4" s="28" t="s">
        <v>32</v>
      </c>
      <c r="D4" s="41" t="s">
        <v>39</v>
      </c>
      <c r="E4" s="28" t="s">
        <v>70</v>
      </c>
      <c r="F4" s="28" t="s">
        <v>40</v>
      </c>
      <c r="G4" s="41" t="s">
        <v>60</v>
      </c>
    </row>
    <row r="5" spans="2:7" x14ac:dyDescent="0.35">
      <c r="C5" s="28" t="s">
        <v>33</v>
      </c>
      <c r="D5" s="41" t="s">
        <v>42</v>
      </c>
      <c r="E5" s="28" t="s">
        <v>48</v>
      </c>
      <c r="F5" s="28" t="s">
        <v>54</v>
      </c>
      <c r="G5" s="41" t="s">
        <v>67</v>
      </c>
    </row>
    <row r="6" spans="2:7" x14ac:dyDescent="0.35">
      <c r="C6" s="28" t="s">
        <v>34</v>
      </c>
      <c r="D6" s="28" t="s">
        <v>43</v>
      </c>
      <c r="E6" s="29" t="s">
        <v>49</v>
      </c>
      <c r="F6" s="29" t="s">
        <v>55</v>
      </c>
      <c r="G6" s="29" t="s">
        <v>61</v>
      </c>
    </row>
    <row r="7" spans="2:7" x14ac:dyDescent="0.35">
      <c r="C7" s="34" t="s">
        <v>35</v>
      </c>
      <c r="D7" s="28" t="s">
        <v>44</v>
      </c>
      <c r="E7" s="29" t="s">
        <v>105</v>
      </c>
      <c r="F7" s="29" t="s">
        <v>56</v>
      </c>
      <c r="G7" s="41" t="s">
        <v>62</v>
      </c>
    </row>
    <row r="8" spans="2:7" x14ac:dyDescent="0.35">
      <c r="C8" s="34" t="s">
        <v>37</v>
      </c>
      <c r="D8" s="29" t="s">
        <v>45</v>
      </c>
      <c r="E8" s="29" t="s">
        <v>51</v>
      </c>
      <c r="F8" s="41" t="s">
        <v>57</v>
      </c>
      <c r="G8" s="28" t="s">
        <v>63</v>
      </c>
    </row>
    <row r="9" spans="2:7" x14ac:dyDescent="0.35">
      <c r="C9" s="28" t="s">
        <v>104</v>
      </c>
      <c r="D9" s="28" t="s">
        <v>46</v>
      </c>
      <c r="E9" s="41" t="s">
        <v>69</v>
      </c>
      <c r="F9" s="29" t="s">
        <v>58</v>
      </c>
      <c r="G9" s="41" t="s">
        <v>64</v>
      </c>
    </row>
    <row r="10" spans="2:7" s="12" customFormat="1" x14ac:dyDescent="0.35">
      <c r="C10" s="29" t="s">
        <v>38</v>
      </c>
      <c r="D10" s="34" t="s">
        <v>60</v>
      </c>
      <c r="E10" s="41" t="s">
        <v>52</v>
      </c>
      <c r="F10" s="27"/>
      <c r="G10" s="27"/>
    </row>
    <row r="11" spans="2:7" s="12" customFormat="1" x14ac:dyDescent="0.35">
      <c r="C11" s="27"/>
      <c r="D11" s="27"/>
      <c r="E11" s="27"/>
      <c r="F11" s="27"/>
      <c r="G11" s="27"/>
    </row>
    <row r="12" spans="2:7" s="1" customFormat="1" x14ac:dyDescent="0.35">
      <c r="B12" s="36" t="s">
        <v>103</v>
      </c>
      <c r="C12" s="37">
        <v>14</v>
      </c>
      <c r="D12" s="38">
        <v>10</v>
      </c>
      <c r="E12" s="38">
        <v>12</v>
      </c>
      <c r="F12" s="38">
        <v>9</v>
      </c>
      <c r="G12" s="38">
        <v>7</v>
      </c>
    </row>
    <row r="13" spans="2:7" x14ac:dyDescent="0.35">
      <c r="B13" s="39" t="s">
        <v>117</v>
      </c>
      <c r="C13" s="40">
        <f>IFERROR(MAX(C$16:C$1048576),0)</f>
        <v>12</v>
      </c>
      <c r="D13" s="47">
        <f>IFERROR(MAX(D$16:D$1048576),0)</f>
        <v>18</v>
      </c>
      <c r="E13" s="47">
        <f>IFERROR(MAX(E$16:E$1048576),0)</f>
        <v>13</v>
      </c>
      <c r="F13" s="40">
        <f>IFERROR(MAX(F$16:F$1048576),0)</f>
        <v>12</v>
      </c>
      <c r="G13" s="40">
        <f>IFERROR(MAX(G$16:G$1048576),0)</f>
        <v>12</v>
      </c>
    </row>
    <row r="14" spans="2:7" x14ac:dyDescent="0.35">
      <c r="B14" s="39" t="s">
        <v>102</v>
      </c>
      <c r="C14" s="40">
        <f>IFERROR(AVERAGE(C$16:C$1048576),0)</f>
        <v>9.4499999999999993</v>
      </c>
      <c r="D14" s="47">
        <f>IFERROR(AVERAGE(D$16:D$1048576),0)</f>
        <v>13.956521739130435</v>
      </c>
      <c r="E14" s="40">
        <f>IFERROR(AVERAGE(E$16:E$1048576),0)</f>
        <v>9.8235294117647065</v>
      </c>
      <c r="F14" s="40">
        <f>IFERROR(AVERAGE(F$16:F$1048576),0)</f>
        <v>9.6428571428571423</v>
      </c>
      <c r="G14" s="40">
        <f>IFERROR(AVERAGE(G$16:G$1048576),0)</f>
        <v>9.1</v>
      </c>
    </row>
    <row r="15" spans="2:7" x14ac:dyDescent="0.35">
      <c r="B15" s="39" t="s">
        <v>118</v>
      </c>
      <c r="C15" s="40">
        <f>IFERROR(MIN(C$16:C$1048576),0)</f>
        <v>7</v>
      </c>
      <c r="D15" s="40">
        <f>IFERROR(MIN(D$16:D$1048576),0)</f>
        <v>10</v>
      </c>
      <c r="E15" s="40">
        <f>IFERROR(MIN(E$16:E$1048576),0)</f>
        <v>8</v>
      </c>
      <c r="F15" s="40">
        <f>IFERROR(MIN(F$16:F$1048576),0)</f>
        <v>8</v>
      </c>
      <c r="G15" s="40">
        <f>IFERROR(MIN(G$16:G$1048576),0)</f>
        <v>7</v>
      </c>
    </row>
    <row r="16" spans="2:7" x14ac:dyDescent="0.35">
      <c r="B16" s="26" t="s">
        <v>91</v>
      </c>
      <c r="C16" s="25">
        <v>9</v>
      </c>
      <c r="D16" s="24"/>
      <c r="E16" s="24">
        <v>9</v>
      </c>
      <c r="F16" s="24">
        <v>10</v>
      </c>
      <c r="G16" s="24">
        <v>12</v>
      </c>
    </row>
    <row r="17" spans="2:7" x14ac:dyDescent="0.35">
      <c r="B17" s="23" t="s">
        <v>99</v>
      </c>
      <c r="C17" s="22">
        <v>10</v>
      </c>
      <c r="D17" s="21">
        <v>14</v>
      </c>
      <c r="E17" s="21">
        <v>10</v>
      </c>
      <c r="F17" s="21">
        <v>10</v>
      </c>
      <c r="G17" s="21">
        <v>11</v>
      </c>
    </row>
    <row r="18" spans="2:7" x14ac:dyDescent="0.35">
      <c r="B18" s="23" t="s">
        <v>126</v>
      </c>
      <c r="C18" s="22"/>
      <c r="D18" s="21">
        <v>14</v>
      </c>
      <c r="E18" s="21">
        <v>9</v>
      </c>
      <c r="F18" s="21">
        <v>9</v>
      </c>
      <c r="G18" s="21">
        <v>10</v>
      </c>
    </row>
    <row r="19" spans="2:7" x14ac:dyDescent="0.35">
      <c r="B19" s="23" t="s">
        <v>96</v>
      </c>
      <c r="C19" s="22">
        <v>10</v>
      </c>
      <c r="D19" s="21">
        <v>18</v>
      </c>
      <c r="E19" s="21"/>
      <c r="F19" s="21">
        <v>9</v>
      </c>
      <c r="G19" s="21">
        <v>10</v>
      </c>
    </row>
    <row r="20" spans="2:7" x14ac:dyDescent="0.35">
      <c r="B20" s="23" t="s">
        <v>120</v>
      </c>
      <c r="C20" s="22"/>
      <c r="D20" s="21">
        <v>13</v>
      </c>
      <c r="E20" s="21">
        <v>10</v>
      </c>
      <c r="F20" s="21">
        <v>10</v>
      </c>
      <c r="G20" s="21">
        <v>9</v>
      </c>
    </row>
    <row r="21" spans="2:7" x14ac:dyDescent="0.35">
      <c r="B21" s="23" t="s">
        <v>124</v>
      </c>
      <c r="C21" s="22"/>
      <c r="D21" s="21">
        <v>12</v>
      </c>
      <c r="E21" s="21">
        <v>9</v>
      </c>
      <c r="F21" s="21"/>
      <c r="G21" s="21">
        <v>8</v>
      </c>
    </row>
    <row r="22" spans="2:7" x14ac:dyDescent="0.35">
      <c r="B22" s="23" t="s">
        <v>83</v>
      </c>
      <c r="C22" s="22">
        <v>8</v>
      </c>
      <c r="D22" s="21">
        <v>14</v>
      </c>
      <c r="E22" s="21">
        <v>8</v>
      </c>
      <c r="F22" s="21">
        <v>11</v>
      </c>
      <c r="G22" s="21">
        <v>8</v>
      </c>
    </row>
    <row r="23" spans="2:7" x14ac:dyDescent="0.35">
      <c r="B23" s="23" t="s">
        <v>90</v>
      </c>
      <c r="C23" s="22">
        <v>9</v>
      </c>
      <c r="D23" s="21">
        <v>14</v>
      </c>
      <c r="E23" s="21">
        <v>10</v>
      </c>
      <c r="F23" s="21">
        <v>9</v>
      </c>
      <c r="G23" s="21">
        <v>8</v>
      </c>
    </row>
    <row r="24" spans="2:7" x14ac:dyDescent="0.35">
      <c r="B24" s="23" t="s">
        <v>88</v>
      </c>
      <c r="C24" s="22">
        <v>9</v>
      </c>
      <c r="D24" s="21">
        <v>15</v>
      </c>
      <c r="E24" s="21">
        <v>10</v>
      </c>
      <c r="F24" s="21">
        <v>9</v>
      </c>
      <c r="G24" s="21">
        <v>8</v>
      </c>
    </row>
    <row r="25" spans="2:7" x14ac:dyDescent="0.35">
      <c r="B25" s="23" t="s">
        <v>121</v>
      </c>
      <c r="C25" s="22"/>
      <c r="D25" s="21">
        <v>11</v>
      </c>
      <c r="E25" s="21">
        <v>8</v>
      </c>
      <c r="F25" s="21">
        <v>9</v>
      </c>
      <c r="G25" s="21">
        <v>7</v>
      </c>
    </row>
    <row r="26" spans="2:7" x14ac:dyDescent="0.35">
      <c r="B26" s="23" t="s">
        <v>85</v>
      </c>
      <c r="C26" s="22">
        <v>9</v>
      </c>
      <c r="D26" s="21"/>
      <c r="E26" s="21"/>
      <c r="F26" s="21"/>
      <c r="G26" s="21"/>
    </row>
    <row r="27" spans="2:7" x14ac:dyDescent="0.35">
      <c r="B27" s="23" t="s">
        <v>89</v>
      </c>
      <c r="C27" s="22">
        <v>9</v>
      </c>
      <c r="D27" s="21">
        <v>13</v>
      </c>
      <c r="E27" s="21"/>
      <c r="F27" s="21"/>
      <c r="G27" s="21"/>
    </row>
    <row r="28" spans="2:7" x14ac:dyDescent="0.35">
      <c r="B28" s="23" t="s">
        <v>125</v>
      </c>
      <c r="C28" s="22"/>
      <c r="D28" s="21">
        <v>12</v>
      </c>
      <c r="E28" s="21">
        <v>11</v>
      </c>
      <c r="F28" s="21"/>
      <c r="G28" s="21"/>
    </row>
    <row r="29" spans="2:7" x14ac:dyDescent="0.35">
      <c r="B29" s="23" t="s">
        <v>134</v>
      </c>
      <c r="C29" s="22"/>
      <c r="D29" s="21">
        <v>10</v>
      </c>
      <c r="E29" s="21">
        <v>8</v>
      </c>
      <c r="F29" s="21"/>
      <c r="G29" s="21"/>
    </row>
    <row r="30" spans="2:7" x14ac:dyDescent="0.35">
      <c r="B30" s="23" t="s">
        <v>82</v>
      </c>
      <c r="C30" s="22">
        <v>7</v>
      </c>
      <c r="D30" s="21">
        <v>16</v>
      </c>
      <c r="E30" s="21"/>
      <c r="F30" s="21">
        <v>8</v>
      </c>
      <c r="G30" s="21"/>
    </row>
    <row r="31" spans="2:7" x14ac:dyDescent="0.35">
      <c r="B31" s="23" t="s">
        <v>135</v>
      </c>
      <c r="C31" s="22"/>
      <c r="D31" s="21"/>
      <c r="E31" s="21">
        <v>9</v>
      </c>
      <c r="F31" s="21"/>
      <c r="G31" s="21"/>
    </row>
    <row r="32" spans="2:7" x14ac:dyDescent="0.35">
      <c r="B32" s="23" t="s">
        <v>95</v>
      </c>
      <c r="C32" s="22">
        <v>10</v>
      </c>
      <c r="D32" s="21">
        <v>12</v>
      </c>
      <c r="E32" s="21"/>
      <c r="F32" s="21">
        <v>9</v>
      </c>
      <c r="G32" s="21"/>
    </row>
    <row r="33" spans="2:7" x14ac:dyDescent="0.35">
      <c r="B33" s="23" t="s">
        <v>123</v>
      </c>
      <c r="C33" s="22"/>
      <c r="D33" s="21">
        <v>16</v>
      </c>
      <c r="E33" s="21"/>
      <c r="F33" s="21"/>
      <c r="G33" s="21"/>
    </row>
    <row r="34" spans="2:7" x14ac:dyDescent="0.35">
      <c r="B34" s="23" t="s">
        <v>100</v>
      </c>
      <c r="C34" s="22">
        <v>11</v>
      </c>
      <c r="D34" s="21"/>
      <c r="E34" s="21"/>
      <c r="F34" s="21"/>
      <c r="G34" s="21"/>
    </row>
    <row r="35" spans="2:7" x14ac:dyDescent="0.35">
      <c r="B35" s="23" t="s">
        <v>84</v>
      </c>
      <c r="C35" s="22">
        <v>8</v>
      </c>
      <c r="D35" s="21">
        <v>12</v>
      </c>
      <c r="E35" s="21"/>
      <c r="F35" s="21"/>
      <c r="G35" s="21"/>
    </row>
    <row r="36" spans="2:7" x14ac:dyDescent="0.35">
      <c r="B36" s="23" t="s">
        <v>87</v>
      </c>
      <c r="C36" s="22">
        <v>9</v>
      </c>
      <c r="D36" s="21"/>
      <c r="E36" s="21"/>
      <c r="F36" s="21"/>
      <c r="G36" s="21"/>
    </row>
    <row r="37" spans="2:7" x14ac:dyDescent="0.35">
      <c r="B37" s="23" t="s">
        <v>122</v>
      </c>
      <c r="C37" s="22"/>
      <c r="D37" s="21">
        <v>13</v>
      </c>
      <c r="E37" s="21"/>
      <c r="F37" s="21"/>
      <c r="G37" s="21"/>
    </row>
    <row r="38" spans="2:7" x14ac:dyDescent="0.35">
      <c r="B38" s="23" t="s">
        <v>92</v>
      </c>
      <c r="C38" s="22">
        <v>10</v>
      </c>
      <c r="D38" s="21">
        <v>12</v>
      </c>
      <c r="E38" s="21">
        <v>9</v>
      </c>
      <c r="F38" s="21">
        <v>10</v>
      </c>
      <c r="G38" s="21"/>
    </row>
    <row r="39" spans="2:7" x14ac:dyDescent="0.35">
      <c r="B39" s="23" t="s">
        <v>98</v>
      </c>
      <c r="C39" s="22">
        <v>10</v>
      </c>
      <c r="D39" s="21">
        <v>12</v>
      </c>
      <c r="E39" s="21">
        <v>11</v>
      </c>
      <c r="F39" s="21"/>
      <c r="G39" s="21"/>
    </row>
    <row r="40" spans="2:7" x14ac:dyDescent="0.35">
      <c r="B40" s="23" t="s">
        <v>101</v>
      </c>
      <c r="C40" s="22">
        <v>12</v>
      </c>
      <c r="D40" s="21">
        <v>18</v>
      </c>
      <c r="E40" s="21">
        <v>13</v>
      </c>
      <c r="F40" s="21">
        <v>12</v>
      </c>
      <c r="G40" s="21"/>
    </row>
    <row r="41" spans="2:7" x14ac:dyDescent="0.35">
      <c r="B41" s="23" t="s">
        <v>97</v>
      </c>
      <c r="C41" s="22">
        <v>10</v>
      </c>
      <c r="D41" s="21"/>
      <c r="E41" s="21"/>
      <c r="F41" s="21"/>
      <c r="G41" s="21"/>
    </row>
    <row r="42" spans="2:7" x14ac:dyDescent="0.35">
      <c r="B42" s="23" t="s">
        <v>94</v>
      </c>
      <c r="C42" s="22">
        <v>10</v>
      </c>
      <c r="D42" s="21"/>
      <c r="E42" s="21"/>
      <c r="F42" s="21"/>
      <c r="G42" s="21"/>
    </row>
    <row r="43" spans="2:7" x14ac:dyDescent="0.35">
      <c r="B43" s="23" t="s">
        <v>93</v>
      </c>
      <c r="C43" s="22">
        <v>10</v>
      </c>
      <c r="D43" s="21">
        <v>16</v>
      </c>
      <c r="E43" s="21"/>
      <c r="F43" s="21"/>
      <c r="G43" s="21"/>
    </row>
    <row r="44" spans="2:7" x14ac:dyDescent="0.35">
      <c r="B44" s="23" t="s">
        <v>136</v>
      </c>
      <c r="C44" s="22"/>
      <c r="D44" s="21"/>
      <c r="E44" s="21">
        <v>11</v>
      </c>
      <c r="F44" s="21">
        <v>10</v>
      </c>
      <c r="G44" s="21"/>
    </row>
    <row r="45" spans="2:7" x14ac:dyDescent="0.35">
      <c r="B45" s="23" t="s">
        <v>119</v>
      </c>
      <c r="C45" s="22"/>
      <c r="D45" s="21">
        <v>18</v>
      </c>
      <c r="E45" s="21">
        <v>12</v>
      </c>
      <c r="F45" s="21"/>
      <c r="G45" s="21"/>
    </row>
    <row r="46" spans="2:7" x14ac:dyDescent="0.35">
      <c r="B46" s="23" t="s">
        <v>86</v>
      </c>
      <c r="C46" s="22">
        <v>9</v>
      </c>
      <c r="D46" s="21">
        <v>16</v>
      </c>
      <c r="E46" s="21"/>
      <c r="F46" s="21"/>
      <c r="G46" s="21"/>
    </row>
  </sheetData>
  <sortState xmlns:xlrd2="http://schemas.microsoft.com/office/spreadsheetml/2017/richdata2" ref="B16:G46">
    <sortCondition descending="1" ref="G46"/>
  </sortState>
  <conditionalFormatting sqref="C14:G15 C16:C82">
    <cfRule type="expression" dxfId="4" priority="8">
      <formula>AND("&lt;&gt;"&amp;"","&lt;="+C$12)</formula>
    </cfRule>
  </conditionalFormatting>
  <conditionalFormatting sqref="C16:G66">
    <cfRule type="cellIs" dxfId="3" priority="6" operator="equal">
      <formula>0</formula>
    </cfRule>
    <cfRule type="cellIs" dxfId="2" priority="7" operator="lessThanOrEqual">
      <formula>C$12</formula>
    </cfRule>
  </conditionalFormatting>
  <conditionalFormatting sqref="C13:G13">
    <cfRule type="expression" dxfId="1" priority="2">
      <formula>AND("&lt;&gt;"&amp;"","&lt;="+C$12)</formula>
    </cfRule>
  </conditionalFormatting>
  <conditionalFormatting sqref="C13:G15">
    <cfRule type="expression" dxfId="0" priority="1">
      <formula>C13&gt;C$12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Pivots</vt:lpstr>
      <vt:lpstr>WHU606 HOTY</vt:lpstr>
      <vt:lpstr>Match Grid</vt:lpstr>
      <vt:lpstr>Minimum Expectations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Aldworth - Intelligence Manager</dc:creator>
  <cp:lastModifiedBy>Tom Aldworth - Intelligence Manager</cp:lastModifiedBy>
  <dcterms:created xsi:type="dcterms:W3CDTF">2023-05-19T08:34:23Z</dcterms:created>
  <dcterms:modified xsi:type="dcterms:W3CDTF">2024-05-20T15:24:20Z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9d8be9e-c8d9-4b9c-bd40-2c27cc7ea2e6_Enabled">
    <vt:lpwstr>true</vt:lpwstr>
  </property>
  <property fmtid="{D5CDD505-2E9C-101B-9397-08002B2CF9AE}" pid="3" name="MSIP_Label_39d8be9e-c8d9-4b9c-bd40-2c27cc7ea2e6_SetDate">
    <vt:lpwstr>2023-05-19T08:34:23Z</vt:lpwstr>
  </property>
  <property fmtid="{D5CDD505-2E9C-101B-9397-08002B2CF9AE}" pid="4" name="MSIP_Label_39d8be9e-c8d9-4b9c-bd40-2c27cc7ea2e6_Method">
    <vt:lpwstr>Standard</vt:lpwstr>
  </property>
  <property fmtid="{D5CDD505-2E9C-101B-9397-08002B2CF9AE}" pid="5" name="MSIP_Label_39d8be9e-c8d9-4b9c-bd40-2c27cc7ea2e6_Name">
    <vt:lpwstr>39d8be9e-c8d9-4b9c-bd40-2c27cc7ea2e6</vt:lpwstr>
  </property>
  <property fmtid="{D5CDD505-2E9C-101B-9397-08002B2CF9AE}" pid="6" name="MSIP_Label_39d8be9e-c8d9-4b9c-bd40-2c27cc7ea2e6_SiteId">
    <vt:lpwstr>a8b4324f-155c-4215-a0f1-7ed8cc9a992f</vt:lpwstr>
  </property>
  <property fmtid="{D5CDD505-2E9C-101B-9397-08002B2CF9AE}" pid="7" name="MSIP_Label_39d8be9e-c8d9-4b9c-bd40-2c27cc7ea2e6_ActionId">
    <vt:lpwstr>fec63a27-8cbd-4a13-a0bb-79db95aa2477</vt:lpwstr>
  </property>
  <property fmtid="{D5CDD505-2E9C-101B-9397-08002B2CF9AE}" pid="8" name="MSIP_Label_39d8be9e-c8d9-4b9c-bd40-2c27cc7ea2e6_ContentBits">
    <vt:lpwstr>0</vt:lpwstr>
  </property>
</Properties>
</file>