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tom_aldworth_essex_gov_uk/Documents/"/>
    </mc:Choice>
  </mc:AlternateContent>
  <xr:revisionPtr revIDLastSave="0" documentId="8_{4279424B-D188-470B-A785-6FBDAED2B5CE}" xr6:coauthVersionLast="47" xr6:coauthVersionMax="47" xr10:uidLastSave="{00000000-0000-0000-0000-000000000000}"/>
  <bookViews>
    <workbookView xWindow="28680" yWindow="-120" windowWidth="29040" windowHeight="15720" tabRatio="734" firstSheet="1" activeTab="1" xr2:uid="{C18C9B4E-9B04-42C9-B291-9EAA6B9692B2}"/>
  </bookViews>
  <sheets>
    <sheet name="Pivots" sheetId="9" state="hidden" r:id="rId1"/>
    <sheet name="WHU606 HOTY" sheetId="1" r:id="rId2"/>
    <sheet name="Match Grid" sheetId="6" r:id="rId3"/>
    <sheet name="Per Match" sheetId="11" state="hidden" r:id="rId4"/>
    <sheet name="TOTY" sheetId="14" r:id="rId5"/>
  </sheets>
  <definedNames>
    <definedName name="_xlnm._FilterDatabase" localSheetId="1" hidden="1">'WHU606 HOTY'!$B$7:$B$35</definedName>
    <definedName name="_xlcn.WorksheetConnection_HOTY_202324.xlsxTable21" hidden="1">Table2[]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" name="Table2" connection="WorksheetConnection_HOTY_2023-24.xlsx!Table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 a="1"/>
  <c r="C48" i="1" s="1"/>
  <c r="AJ9" i="6"/>
  <c r="AJ8" i="6"/>
  <c r="AJ7" i="6"/>
  <c r="C10" i="6"/>
  <c r="G10" i="6" s="1"/>
  <c r="F1" i="6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R26" i="1"/>
  <c r="R27" i="1"/>
  <c r="R28" i="1"/>
  <c r="R31" i="1"/>
  <c r="R32" i="1"/>
  <c r="R33" i="1"/>
  <c r="R34" i="1"/>
  <c r="R35" i="1"/>
  <c r="R25" i="1"/>
  <c r="G1" i="1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AG1" i="11" s="1"/>
  <c r="AH1" i="11" s="1"/>
  <c r="AI1" i="11" s="1"/>
  <c r="AJ1" i="11" s="1"/>
  <c r="AK1" i="11" s="1"/>
  <c r="AL1" i="11" s="1"/>
  <c r="AM1" i="11" s="1"/>
  <c r="AN1" i="11" s="1"/>
  <c r="AO1" i="11" s="1"/>
  <c r="AP1" i="11" s="1"/>
  <c r="AQ1" i="11" s="1"/>
  <c r="AR1" i="11" s="1"/>
  <c r="AS1" i="11" s="1"/>
  <c r="F1" i="11"/>
  <c r="E36" i="6"/>
  <c r="J31" i="1" s="1"/>
  <c r="D36" i="6"/>
  <c r="K31" i="1" s="1"/>
  <c r="L31" i="1" s="1"/>
  <c r="E18" i="6"/>
  <c r="J13" i="1" s="1"/>
  <c r="D18" i="6"/>
  <c r="K13" i="1" s="1"/>
  <c r="L13" i="1" s="1"/>
  <c r="F31" i="1"/>
  <c r="F13" i="1"/>
  <c r="L35" i="1"/>
  <c r="K35" i="1"/>
  <c r="J35" i="1"/>
  <c r="F35" i="1"/>
  <c r="E38" i="6"/>
  <c r="J34" i="1" s="1"/>
  <c r="D38" i="6"/>
  <c r="K34" i="1" s="1"/>
  <c r="L34" i="1" s="1"/>
  <c r="F33" i="1"/>
  <c r="F34" i="1"/>
  <c r="L33" i="1"/>
  <c r="K33" i="1"/>
  <c r="J33" i="1"/>
  <c r="E3" i="11"/>
  <c r="E2" i="11"/>
  <c r="AT9" i="6"/>
  <c r="AS9" i="6"/>
  <c r="AR9" i="6"/>
  <c r="AQ9" i="6"/>
  <c r="AP9" i="6"/>
  <c r="AO9" i="6"/>
  <c r="AN9" i="6"/>
  <c r="AM9" i="6"/>
  <c r="AI9" i="6"/>
  <c r="AH9" i="6"/>
  <c r="AG9" i="6"/>
  <c r="AF9" i="6"/>
  <c r="AE9" i="6"/>
  <c r="AB9" i="6"/>
  <c r="AA9" i="6"/>
  <c r="Y9" i="6"/>
  <c r="X9" i="6"/>
  <c r="W9" i="6"/>
  <c r="V9" i="6"/>
  <c r="U9" i="6"/>
  <c r="T9" i="6"/>
  <c r="S9" i="6"/>
  <c r="R9" i="6"/>
  <c r="N9" i="6"/>
  <c r="M9" i="6"/>
  <c r="L9" i="6"/>
  <c r="K9" i="6"/>
  <c r="AT8" i="6"/>
  <c r="AS8" i="6"/>
  <c r="AR8" i="6"/>
  <c r="AQ8" i="6"/>
  <c r="AO8" i="6"/>
  <c r="AN8" i="6"/>
  <c r="AM8" i="6"/>
  <c r="AL8" i="6"/>
  <c r="AK8" i="6"/>
  <c r="AI8" i="6"/>
  <c r="AG8" i="6"/>
  <c r="AF8" i="6"/>
  <c r="AE8" i="6"/>
  <c r="AC8" i="6"/>
  <c r="AB8" i="6"/>
  <c r="AA8" i="6"/>
  <c r="Z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AT7" i="6"/>
  <c r="AS7" i="6"/>
  <c r="AR7" i="6"/>
  <c r="AQ15" i="11" s="1"/>
  <c r="AQ7" i="6"/>
  <c r="AO25" i="11"/>
  <c r="AO7" i="6"/>
  <c r="AN7" i="6"/>
  <c r="AM7" i="6"/>
  <c r="AL7" i="6"/>
  <c r="AK7" i="6"/>
  <c r="AI7" i="6"/>
  <c r="AG7" i="6"/>
  <c r="AF7" i="6"/>
  <c r="AE7" i="6"/>
  <c r="AD7" i="6"/>
  <c r="AC7" i="6"/>
  <c r="AB7" i="6"/>
  <c r="AA7" i="6"/>
  <c r="Z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9" i="6"/>
  <c r="H8" i="6"/>
  <c r="H7" i="6"/>
  <c r="G9" i="6"/>
  <c r="G8" i="6"/>
  <c r="G7" i="6"/>
  <c r="F7" i="6"/>
  <c r="F8" i="6"/>
  <c r="F9" i="6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AS2" i="11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G3" i="11"/>
  <c r="L23" i="1"/>
  <c r="E16" i="6"/>
  <c r="J10" i="1" s="1"/>
  <c r="D16" i="6"/>
  <c r="K10" i="1" s="1"/>
  <c r="L10" i="1" s="1"/>
  <c r="F3" i="11"/>
  <c r="F2" i="11"/>
  <c r="F10" i="1"/>
  <c r="L12" i="6"/>
  <c r="D2" i="11"/>
  <c r="AS23" i="11" l="1"/>
  <c r="AR26" i="11"/>
  <c r="AQ16" i="11"/>
  <c r="AQ19" i="11"/>
  <c r="AQ20" i="11"/>
  <c r="AQ7" i="11"/>
  <c r="AQ23" i="11"/>
  <c r="AQ24" i="11"/>
  <c r="AQ8" i="11"/>
  <c r="AQ27" i="11"/>
  <c r="AQ28" i="11"/>
  <c r="AQ26" i="11"/>
  <c r="AQ11" i="11"/>
  <c r="AQ12" i="11"/>
  <c r="AP27" i="11"/>
  <c r="AO20" i="11"/>
  <c r="AO28" i="11"/>
  <c r="AO12" i="11"/>
  <c r="AO13" i="11"/>
  <c r="AO29" i="11"/>
  <c r="AO5" i="11"/>
  <c r="AO21" i="11"/>
  <c r="AO27" i="11"/>
  <c r="AO8" i="11"/>
  <c r="AO24" i="11"/>
  <c r="AO16" i="11"/>
  <c r="AO9" i="11"/>
  <c r="AO17" i="11"/>
  <c r="AN28" i="11"/>
  <c r="AM22" i="11"/>
  <c r="AM25" i="11"/>
  <c r="AM13" i="11"/>
  <c r="AM21" i="11"/>
  <c r="AM9" i="11"/>
  <c r="AM29" i="11"/>
  <c r="AM17" i="11"/>
  <c r="AM5" i="11"/>
  <c r="AL29" i="11"/>
  <c r="AK26" i="11"/>
  <c r="AJ26" i="11"/>
  <c r="AN5" i="11"/>
  <c r="AL6" i="11"/>
  <c r="AJ7" i="11"/>
  <c r="AR7" i="11"/>
  <c r="AP8" i="11"/>
  <c r="AN9" i="11"/>
  <c r="AL10" i="11"/>
  <c r="AJ11" i="11"/>
  <c r="AR11" i="11"/>
  <c r="AP12" i="11"/>
  <c r="AN13" i="11"/>
  <c r="AL14" i="11"/>
  <c r="AJ15" i="11"/>
  <c r="AR15" i="11"/>
  <c r="AP16" i="11"/>
  <c r="AN17" i="11"/>
  <c r="AL18" i="11"/>
  <c r="AJ19" i="11"/>
  <c r="AR19" i="11"/>
  <c r="AP20" i="11"/>
  <c r="AN21" i="11"/>
  <c r="AL22" i="11"/>
  <c r="AJ23" i="11"/>
  <c r="AR23" i="11"/>
  <c r="AP24" i="11"/>
  <c r="AN25" i="11"/>
  <c r="AL26" i="11"/>
  <c r="AJ27" i="11"/>
  <c r="AR27" i="11"/>
  <c r="AP28" i="11"/>
  <c r="AN29" i="11"/>
  <c r="AK10" i="11"/>
  <c r="AK18" i="11"/>
  <c r="AK22" i="11"/>
  <c r="AS22" i="11"/>
  <c r="AS15" i="11"/>
  <c r="AK19" i="11"/>
  <c r="AK23" i="11"/>
  <c r="AP5" i="11"/>
  <c r="AN6" i="11"/>
  <c r="AL7" i="11"/>
  <c r="AJ8" i="11"/>
  <c r="AR8" i="11"/>
  <c r="AP9" i="11"/>
  <c r="AN10" i="11"/>
  <c r="AL11" i="11"/>
  <c r="AJ12" i="11"/>
  <c r="AR12" i="11"/>
  <c r="AP13" i="11"/>
  <c r="AN14" i="11"/>
  <c r="AL15" i="11"/>
  <c r="AJ16" i="11"/>
  <c r="AR16" i="11"/>
  <c r="AP17" i="11"/>
  <c r="AN18" i="11"/>
  <c r="AL19" i="11"/>
  <c r="AJ20" i="11"/>
  <c r="AR20" i="11"/>
  <c r="AP21" i="11"/>
  <c r="AN22" i="11"/>
  <c r="AL23" i="11"/>
  <c r="AJ24" i="11"/>
  <c r="AR24" i="11"/>
  <c r="AP25" i="11"/>
  <c r="AN26" i="11"/>
  <c r="AL27" i="11"/>
  <c r="AJ28" i="11"/>
  <c r="AR28" i="11"/>
  <c r="AP29" i="11"/>
  <c r="E29" i="11"/>
  <c r="AM6" i="11"/>
  <c r="AM26" i="11"/>
  <c r="AQ5" i="11"/>
  <c r="AO6" i="11"/>
  <c r="AM7" i="11"/>
  <c r="AK8" i="11"/>
  <c r="AS8" i="11"/>
  <c r="AQ9" i="11"/>
  <c r="AO10" i="11"/>
  <c r="AM11" i="11"/>
  <c r="AK12" i="11"/>
  <c r="AS12" i="11"/>
  <c r="AQ13" i="11"/>
  <c r="AO14" i="11"/>
  <c r="AM15" i="11"/>
  <c r="AK16" i="11"/>
  <c r="AS16" i="11"/>
  <c r="AQ17" i="11"/>
  <c r="AO18" i="11"/>
  <c r="AM19" i="11"/>
  <c r="AK20" i="11"/>
  <c r="AS20" i="11"/>
  <c r="AQ21" i="11"/>
  <c r="AO22" i="11"/>
  <c r="AM23" i="11"/>
  <c r="AK24" i="11"/>
  <c r="AS24" i="11"/>
  <c r="AQ25" i="11"/>
  <c r="AO26" i="11"/>
  <c r="AM27" i="11"/>
  <c r="AK28" i="11"/>
  <c r="AS28" i="11"/>
  <c r="AQ29" i="11"/>
  <c r="AK6" i="11"/>
  <c r="AS10" i="11"/>
  <c r="AK7" i="11"/>
  <c r="AK15" i="11"/>
  <c r="AS19" i="11"/>
  <c r="AS27" i="11"/>
  <c r="AJ5" i="11"/>
  <c r="AR5" i="11"/>
  <c r="AP6" i="11"/>
  <c r="AN7" i="11"/>
  <c r="AL8" i="11"/>
  <c r="AJ9" i="11"/>
  <c r="AR9" i="11"/>
  <c r="AP10" i="11"/>
  <c r="AN11" i="11"/>
  <c r="AL12" i="11"/>
  <c r="AJ13" i="11"/>
  <c r="AR13" i="11"/>
  <c r="AP14" i="11"/>
  <c r="AN15" i="11"/>
  <c r="AL16" i="11"/>
  <c r="AJ17" i="11"/>
  <c r="AR17" i="11"/>
  <c r="AP18" i="11"/>
  <c r="AN19" i="11"/>
  <c r="AL20" i="11"/>
  <c r="AJ21" i="11"/>
  <c r="AR21" i="11"/>
  <c r="AP22" i="11"/>
  <c r="AN23" i="11"/>
  <c r="AL24" i="11"/>
  <c r="AJ25" i="11"/>
  <c r="AR25" i="11"/>
  <c r="AP26" i="11"/>
  <c r="AN27" i="11"/>
  <c r="AL28" i="11"/>
  <c r="AJ29" i="11"/>
  <c r="AR29" i="11"/>
  <c r="AS6" i="11"/>
  <c r="AS14" i="11"/>
  <c r="AS18" i="11"/>
  <c r="AK11" i="11"/>
  <c r="AM14" i="11"/>
  <c r="AM18" i="11"/>
  <c r="AK27" i="11"/>
  <c r="AK5" i="11"/>
  <c r="AS5" i="11"/>
  <c r="AQ6" i="11"/>
  <c r="AO7" i="11"/>
  <c r="AM8" i="11"/>
  <c r="AK9" i="11"/>
  <c r="AS9" i="11"/>
  <c r="AQ10" i="11"/>
  <c r="AO11" i="11"/>
  <c r="AM12" i="11"/>
  <c r="AK13" i="11"/>
  <c r="AS13" i="11"/>
  <c r="AQ14" i="11"/>
  <c r="AO15" i="11"/>
  <c r="AM16" i="11"/>
  <c r="AK17" i="11"/>
  <c r="AS17" i="11"/>
  <c r="AQ18" i="11"/>
  <c r="AO19" i="11"/>
  <c r="AM20" i="11"/>
  <c r="AK21" i="11"/>
  <c r="AS21" i="11"/>
  <c r="AQ22" i="11"/>
  <c r="AO23" i="11"/>
  <c r="AM24" i="11"/>
  <c r="AK25" i="11"/>
  <c r="AS25" i="11"/>
  <c r="AM28" i="11"/>
  <c r="AK29" i="11"/>
  <c r="AS29" i="11"/>
  <c r="AK14" i="11"/>
  <c r="AS26" i="11"/>
  <c r="AS7" i="11"/>
  <c r="AM10" i="11"/>
  <c r="AS11" i="11"/>
  <c r="AL5" i="11"/>
  <c r="AJ6" i="11"/>
  <c r="AR6" i="11"/>
  <c r="AP7" i="11"/>
  <c r="AN8" i="11"/>
  <c r="AL9" i="11"/>
  <c r="AJ10" i="11"/>
  <c r="AR10" i="11"/>
  <c r="AP11" i="11"/>
  <c r="AN12" i="11"/>
  <c r="AL13" i="11"/>
  <c r="AJ14" i="11"/>
  <c r="AR14" i="11"/>
  <c r="AP15" i="11"/>
  <c r="AN16" i="11"/>
  <c r="AL17" i="11"/>
  <c r="AJ18" i="11"/>
  <c r="AR18" i="11"/>
  <c r="AP19" i="11"/>
  <c r="AN20" i="11"/>
  <c r="AL21" i="11"/>
  <c r="AJ22" i="11"/>
  <c r="AR22" i="11"/>
  <c r="AP23" i="11"/>
  <c r="AN24" i="11"/>
  <c r="AL25" i="11"/>
  <c r="AJ10" i="6"/>
  <c r="T10" i="6"/>
  <c r="AG10" i="6"/>
  <c r="Q10" i="6"/>
  <c r="U10" i="6"/>
  <c r="AF10" i="6"/>
  <c r="P10" i="6"/>
  <c r="AK10" i="6"/>
  <c r="AS10" i="6"/>
  <c r="AC10" i="6"/>
  <c r="M10" i="6"/>
  <c r="L10" i="6"/>
  <c r="AR10" i="6"/>
  <c r="AO10" i="6"/>
  <c r="Y10" i="6"/>
  <c r="I10" i="6"/>
  <c r="AB10" i="6"/>
  <c r="AN10" i="6"/>
  <c r="X10" i="6"/>
  <c r="H10" i="6"/>
  <c r="AQ10" i="6"/>
  <c r="AI10" i="6"/>
  <c r="AA10" i="6"/>
  <c r="S10" i="6"/>
  <c r="K10" i="6"/>
  <c r="AP10" i="6"/>
  <c r="AH10" i="6"/>
  <c r="Z10" i="6"/>
  <c r="R10" i="6"/>
  <c r="J10" i="6"/>
  <c r="AM10" i="6"/>
  <c r="AE10" i="6"/>
  <c r="W10" i="6"/>
  <c r="O10" i="6"/>
  <c r="F10" i="6"/>
  <c r="AT10" i="6"/>
  <c r="AL10" i="6"/>
  <c r="AD10" i="6"/>
  <c r="V10" i="6"/>
  <c r="N10" i="6"/>
  <c r="AA20" i="11"/>
  <c r="AA12" i="11"/>
  <c r="I23" i="11"/>
  <c r="N22" i="14" s="1"/>
  <c r="E25" i="11"/>
  <c r="AE26" i="11"/>
  <c r="Y27" i="11"/>
  <c r="AA28" i="11"/>
  <c r="U29" i="11"/>
  <c r="AG29" i="11"/>
  <c r="E5" i="11"/>
  <c r="M5" i="11"/>
  <c r="U5" i="11"/>
  <c r="AC5" i="11"/>
  <c r="K6" i="11"/>
  <c r="U6" i="11"/>
  <c r="AF6" i="11"/>
  <c r="N7" i="11"/>
  <c r="Y7" i="11"/>
  <c r="I8" i="11"/>
  <c r="N7" i="14" s="1"/>
  <c r="T8" i="11"/>
  <c r="T9" i="11"/>
  <c r="AF10" i="11"/>
  <c r="Z11" i="11"/>
  <c r="AB12" i="11"/>
  <c r="V13" i="11"/>
  <c r="P14" i="11"/>
  <c r="J15" i="11"/>
  <c r="L16" i="11"/>
  <c r="F17" i="11"/>
  <c r="AF18" i="11"/>
  <c r="Z19" i="11"/>
  <c r="AB20" i="11"/>
  <c r="V21" i="11"/>
  <c r="P22" i="11"/>
  <c r="J23" i="11"/>
  <c r="L24" i="11"/>
  <c r="F25" i="11"/>
  <c r="AF26" i="11"/>
  <c r="Z27" i="11"/>
  <c r="AB28" i="11"/>
  <c r="V29" i="11"/>
  <c r="AE6" i="11"/>
  <c r="AE10" i="11"/>
  <c r="K16" i="11"/>
  <c r="Y19" i="11"/>
  <c r="L6" i="11"/>
  <c r="J8" i="11"/>
  <c r="AC13" i="11"/>
  <c r="G18" i="11"/>
  <c r="W22" i="11"/>
  <c r="G26" i="11"/>
  <c r="G5" i="11"/>
  <c r="O5" i="11"/>
  <c r="W5" i="11"/>
  <c r="M6" i="11"/>
  <c r="W6" i="11"/>
  <c r="P7" i="11"/>
  <c r="AD7" i="11"/>
  <c r="K8" i="11"/>
  <c r="Y8" i="11"/>
  <c r="F9" i="11"/>
  <c r="V9" i="11"/>
  <c r="H10" i="11"/>
  <c r="AD13" i="11"/>
  <c r="X14" i="11"/>
  <c r="R15" i="11"/>
  <c r="T16" i="11"/>
  <c r="N17" i="11"/>
  <c r="H18" i="11"/>
  <c r="AD21" i="11"/>
  <c r="X22" i="11"/>
  <c r="R23" i="11"/>
  <c r="T24" i="11"/>
  <c r="N25" i="11"/>
  <c r="H26" i="11"/>
  <c r="AD29" i="11"/>
  <c r="T5" i="11"/>
  <c r="X7" i="11"/>
  <c r="Y11" i="11"/>
  <c r="I15" i="11"/>
  <c r="N14" i="14" s="1"/>
  <c r="E17" i="11"/>
  <c r="U21" i="11"/>
  <c r="N5" i="11"/>
  <c r="O7" i="11"/>
  <c r="U9" i="11"/>
  <c r="S16" i="11"/>
  <c r="S24" i="11"/>
  <c r="H5" i="11"/>
  <c r="P5" i="11"/>
  <c r="X5" i="11"/>
  <c r="N6" i="11"/>
  <c r="X6" i="11"/>
  <c r="F7" i="11"/>
  <c r="Q7" i="11"/>
  <c r="AE7" i="11"/>
  <c r="L8" i="11"/>
  <c r="Z8" i="11"/>
  <c r="J9" i="11"/>
  <c r="Z9" i="11"/>
  <c r="O10" i="11"/>
  <c r="I11" i="11"/>
  <c r="N10" i="14" s="1"/>
  <c r="K12" i="11"/>
  <c r="E13" i="11"/>
  <c r="AE14" i="11"/>
  <c r="Y15" i="11"/>
  <c r="AA16" i="11"/>
  <c r="U17" i="11"/>
  <c r="O18" i="11"/>
  <c r="I19" i="11"/>
  <c r="N18" i="14" s="1"/>
  <c r="K20" i="11"/>
  <c r="E21" i="11"/>
  <c r="AE22" i="11"/>
  <c r="Y23" i="11"/>
  <c r="AA24" i="11"/>
  <c r="U25" i="11"/>
  <c r="O26" i="11"/>
  <c r="I27" i="11"/>
  <c r="N26" i="14" s="1"/>
  <c r="K28" i="11"/>
  <c r="H6" i="11"/>
  <c r="H8" i="11"/>
  <c r="U13" i="11"/>
  <c r="AB29" i="11"/>
  <c r="T29" i="11"/>
  <c r="L29" i="11"/>
  <c r="Z28" i="11"/>
  <c r="R28" i="11"/>
  <c r="J28" i="11"/>
  <c r="AF27" i="11"/>
  <c r="X27" i="11"/>
  <c r="P27" i="11"/>
  <c r="H27" i="11"/>
  <c r="AD26" i="11"/>
  <c r="V26" i="11"/>
  <c r="N26" i="11"/>
  <c r="F26" i="11"/>
  <c r="AB25" i="11"/>
  <c r="T25" i="11"/>
  <c r="L25" i="11"/>
  <c r="Z24" i="11"/>
  <c r="R24" i="11"/>
  <c r="J24" i="11"/>
  <c r="AF23" i="11"/>
  <c r="X23" i="11"/>
  <c r="P23" i="11"/>
  <c r="H23" i="11"/>
  <c r="AD22" i="11"/>
  <c r="V22" i="11"/>
  <c r="N22" i="11"/>
  <c r="F22" i="11"/>
  <c r="AB21" i="11"/>
  <c r="T21" i="11"/>
  <c r="L21" i="11"/>
  <c r="Z20" i="11"/>
  <c r="R20" i="11"/>
  <c r="J20" i="11"/>
  <c r="AF19" i="11"/>
  <c r="X19" i="11"/>
  <c r="P19" i="11"/>
  <c r="H19" i="11"/>
  <c r="AD18" i="11"/>
  <c r="V18" i="11"/>
  <c r="N18" i="11"/>
  <c r="F18" i="11"/>
  <c r="AB17" i="11"/>
  <c r="T17" i="11"/>
  <c r="L17" i="11"/>
  <c r="Z16" i="11"/>
  <c r="R16" i="11"/>
  <c r="J16" i="11"/>
  <c r="AF15" i="11"/>
  <c r="X15" i="11"/>
  <c r="P15" i="11"/>
  <c r="H15" i="11"/>
  <c r="AD14" i="11"/>
  <c r="V14" i="11"/>
  <c r="N14" i="11"/>
  <c r="F14" i="11"/>
  <c r="AB13" i="11"/>
  <c r="T13" i="11"/>
  <c r="L13" i="11"/>
  <c r="Z12" i="11"/>
  <c r="R12" i="11"/>
  <c r="J12" i="11"/>
  <c r="AF11" i="11"/>
  <c r="X11" i="11"/>
  <c r="P11" i="11"/>
  <c r="H11" i="11"/>
  <c r="AD10" i="11"/>
  <c r="V10" i="11"/>
  <c r="N10" i="11"/>
  <c r="F10" i="11"/>
  <c r="AA29" i="11"/>
  <c r="S29" i="11"/>
  <c r="K29" i="11"/>
  <c r="Y28" i="11"/>
  <c r="Q28" i="11"/>
  <c r="I28" i="11"/>
  <c r="N27" i="14" s="1"/>
  <c r="AE27" i="11"/>
  <c r="W27" i="11"/>
  <c r="O27" i="11"/>
  <c r="G27" i="11"/>
  <c r="AC26" i="11"/>
  <c r="U26" i="11"/>
  <c r="M26" i="11"/>
  <c r="E26" i="11"/>
  <c r="AA25" i="11"/>
  <c r="S25" i="11"/>
  <c r="K25" i="11"/>
  <c r="Y24" i="11"/>
  <c r="Q24" i="11"/>
  <c r="I24" i="11"/>
  <c r="N23" i="14" s="1"/>
  <c r="AE23" i="11"/>
  <c r="W23" i="11"/>
  <c r="O23" i="11"/>
  <c r="G23" i="11"/>
  <c r="AC22" i="11"/>
  <c r="U22" i="11"/>
  <c r="M22" i="11"/>
  <c r="E22" i="11"/>
  <c r="AA21" i="11"/>
  <c r="S21" i="11"/>
  <c r="K21" i="11"/>
  <c r="Y20" i="11"/>
  <c r="Q20" i="11"/>
  <c r="I20" i="11"/>
  <c r="N19" i="14" s="1"/>
  <c r="AE19" i="11"/>
  <c r="W19" i="11"/>
  <c r="O19" i="11"/>
  <c r="G19" i="11"/>
  <c r="AC18" i="11"/>
  <c r="U18" i="11"/>
  <c r="M18" i="11"/>
  <c r="E18" i="11"/>
  <c r="AA17" i="11"/>
  <c r="S17" i="11"/>
  <c r="K17" i="11"/>
  <c r="Y16" i="11"/>
  <c r="Q16" i="11"/>
  <c r="I16" i="11"/>
  <c r="N15" i="14" s="1"/>
  <c r="AE15" i="11"/>
  <c r="W15" i="11"/>
  <c r="O15" i="11"/>
  <c r="G15" i="11"/>
  <c r="AC14" i="11"/>
  <c r="U14" i="11"/>
  <c r="M14" i="11"/>
  <c r="E14" i="11"/>
  <c r="AA13" i="11"/>
  <c r="S13" i="11"/>
  <c r="K13" i="11"/>
  <c r="Y12" i="11"/>
  <c r="Q12" i="11"/>
  <c r="I12" i="11"/>
  <c r="N11" i="14" s="1"/>
  <c r="AE11" i="11"/>
  <c r="W11" i="11"/>
  <c r="O11" i="11"/>
  <c r="G11" i="11"/>
  <c r="AC10" i="11"/>
  <c r="U10" i="11"/>
  <c r="M10" i="11"/>
  <c r="E10" i="11"/>
  <c r="AA9" i="11"/>
  <c r="S9" i="11"/>
  <c r="K9" i="11"/>
  <c r="Z29" i="11"/>
  <c r="R29" i="11"/>
  <c r="J29" i="11"/>
  <c r="AF28" i="11"/>
  <c r="X28" i="11"/>
  <c r="P28" i="11"/>
  <c r="H28" i="11"/>
  <c r="AD27" i="11"/>
  <c r="V27" i="11"/>
  <c r="N27" i="11"/>
  <c r="F27" i="11"/>
  <c r="AB26" i="11"/>
  <c r="T26" i="11"/>
  <c r="L26" i="11"/>
  <c r="Z25" i="11"/>
  <c r="R25" i="11"/>
  <c r="J25" i="11"/>
  <c r="AF24" i="11"/>
  <c r="X24" i="11"/>
  <c r="P24" i="11"/>
  <c r="H24" i="11"/>
  <c r="AD23" i="11"/>
  <c r="V23" i="11"/>
  <c r="N23" i="11"/>
  <c r="F23" i="11"/>
  <c r="AB22" i="11"/>
  <c r="T22" i="11"/>
  <c r="L22" i="11"/>
  <c r="Z21" i="11"/>
  <c r="R21" i="11"/>
  <c r="J21" i="11"/>
  <c r="AF20" i="11"/>
  <c r="X20" i="11"/>
  <c r="P20" i="11"/>
  <c r="H20" i="11"/>
  <c r="AD19" i="11"/>
  <c r="V19" i="11"/>
  <c r="N19" i="11"/>
  <c r="F19" i="11"/>
  <c r="AB18" i="11"/>
  <c r="T18" i="11"/>
  <c r="L18" i="11"/>
  <c r="Z17" i="11"/>
  <c r="R17" i="11"/>
  <c r="J17" i="11"/>
  <c r="AF16" i="11"/>
  <c r="X16" i="11"/>
  <c r="P16" i="11"/>
  <c r="H16" i="11"/>
  <c r="AD15" i="11"/>
  <c r="V15" i="11"/>
  <c r="N15" i="11"/>
  <c r="F15" i="11"/>
  <c r="AB14" i="11"/>
  <c r="T14" i="11"/>
  <c r="L14" i="11"/>
  <c r="Z13" i="11"/>
  <c r="R13" i="11"/>
  <c r="J13" i="11"/>
  <c r="AF12" i="11"/>
  <c r="X12" i="11"/>
  <c r="P12" i="11"/>
  <c r="H12" i="11"/>
  <c r="AD11" i="11"/>
  <c r="V11" i="11"/>
  <c r="N11" i="11"/>
  <c r="F11" i="11"/>
  <c r="AB10" i="11"/>
  <c r="T10" i="11"/>
  <c r="L10" i="11"/>
  <c r="Y29" i="11"/>
  <c r="Q29" i="11"/>
  <c r="I29" i="11"/>
  <c r="N28" i="14" s="1"/>
  <c r="AE28" i="11"/>
  <c r="W28" i="11"/>
  <c r="O28" i="11"/>
  <c r="G28" i="11"/>
  <c r="AC27" i="11"/>
  <c r="U27" i="11"/>
  <c r="M27" i="11"/>
  <c r="E27" i="11"/>
  <c r="AA26" i="11"/>
  <c r="S26" i="11"/>
  <c r="K26" i="11"/>
  <c r="Y25" i="11"/>
  <c r="Q25" i="11"/>
  <c r="I25" i="11"/>
  <c r="N24" i="14" s="1"/>
  <c r="AE24" i="11"/>
  <c r="W24" i="11"/>
  <c r="O24" i="11"/>
  <c r="G24" i="11"/>
  <c r="AC23" i="11"/>
  <c r="U23" i="11"/>
  <c r="M23" i="11"/>
  <c r="E23" i="11"/>
  <c r="AA22" i="11"/>
  <c r="S22" i="11"/>
  <c r="K22" i="11"/>
  <c r="Y21" i="11"/>
  <c r="Q21" i="11"/>
  <c r="I21" i="11"/>
  <c r="N20" i="14" s="1"/>
  <c r="AE20" i="11"/>
  <c r="W20" i="11"/>
  <c r="O20" i="11"/>
  <c r="G20" i="11"/>
  <c r="AC19" i="11"/>
  <c r="U19" i="11"/>
  <c r="M19" i="11"/>
  <c r="E19" i="11"/>
  <c r="AA18" i="11"/>
  <c r="S18" i="11"/>
  <c r="K18" i="11"/>
  <c r="Y17" i="11"/>
  <c r="Q17" i="11"/>
  <c r="I17" i="11"/>
  <c r="N16" i="14" s="1"/>
  <c r="AE16" i="11"/>
  <c r="W16" i="11"/>
  <c r="O16" i="11"/>
  <c r="G16" i="11"/>
  <c r="AC15" i="11"/>
  <c r="U15" i="11"/>
  <c r="M15" i="11"/>
  <c r="E15" i="11"/>
  <c r="AA14" i="11"/>
  <c r="S14" i="11"/>
  <c r="K14" i="11"/>
  <c r="Y13" i="11"/>
  <c r="Q13" i="11"/>
  <c r="I13" i="11"/>
  <c r="N12" i="14" s="1"/>
  <c r="AE12" i="11"/>
  <c r="W12" i="11"/>
  <c r="O12" i="11"/>
  <c r="G12" i="11"/>
  <c r="AC11" i="11"/>
  <c r="U11" i="11"/>
  <c r="M11" i="11"/>
  <c r="E11" i="11"/>
  <c r="AA10" i="11"/>
  <c r="S10" i="11"/>
  <c r="K10" i="11"/>
  <c r="Y9" i="11"/>
  <c r="Q9" i="11"/>
  <c r="I9" i="11"/>
  <c r="N8" i="14" s="1"/>
  <c r="AE8" i="11"/>
  <c r="W8" i="11"/>
  <c r="O8" i="11"/>
  <c r="G8" i="11"/>
  <c r="AC7" i="11"/>
  <c r="U7" i="11"/>
  <c r="M7" i="11"/>
  <c r="E7" i="11"/>
  <c r="AA6" i="11"/>
  <c r="AF29" i="11"/>
  <c r="X29" i="11"/>
  <c r="P29" i="11"/>
  <c r="H29" i="11"/>
  <c r="AD28" i="11"/>
  <c r="V28" i="11"/>
  <c r="N28" i="11"/>
  <c r="F28" i="11"/>
  <c r="AB27" i="11"/>
  <c r="T27" i="11"/>
  <c r="L27" i="11"/>
  <c r="Z26" i="11"/>
  <c r="R26" i="11"/>
  <c r="J26" i="11"/>
  <c r="AF25" i="11"/>
  <c r="X25" i="11"/>
  <c r="P25" i="11"/>
  <c r="H25" i="11"/>
  <c r="AD24" i="11"/>
  <c r="V24" i="11"/>
  <c r="N24" i="11"/>
  <c r="F24" i="11"/>
  <c r="AB23" i="11"/>
  <c r="T23" i="11"/>
  <c r="L23" i="11"/>
  <c r="Z22" i="11"/>
  <c r="R22" i="11"/>
  <c r="J22" i="11"/>
  <c r="AF21" i="11"/>
  <c r="X21" i="11"/>
  <c r="P21" i="11"/>
  <c r="H21" i="11"/>
  <c r="AD20" i="11"/>
  <c r="V20" i="11"/>
  <c r="N20" i="11"/>
  <c r="F20" i="11"/>
  <c r="AB19" i="11"/>
  <c r="T19" i="11"/>
  <c r="L19" i="11"/>
  <c r="Z18" i="11"/>
  <c r="R18" i="11"/>
  <c r="J18" i="11"/>
  <c r="AF17" i="11"/>
  <c r="X17" i="11"/>
  <c r="P17" i="11"/>
  <c r="H17" i="11"/>
  <c r="AD16" i="11"/>
  <c r="V16" i="11"/>
  <c r="N16" i="11"/>
  <c r="F16" i="11"/>
  <c r="AB15" i="11"/>
  <c r="T15" i="11"/>
  <c r="L15" i="11"/>
  <c r="Z14" i="11"/>
  <c r="R14" i="11"/>
  <c r="J14" i="11"/>
  <c r="AF13" i="11"/>
  <c r="X13" i="11"/>
  <c r="P13" i="11"/>
  <c r="H13" i="11"/>
  <c r="AD12" i="11"/>
  <c r="V12" i="11"/>
  <c r="N12" i="11"/>
  <c r="F12" i="11"/>
  <c r="AB11" i="11"/>
  <c r="T11" i="11"/>
  <c r="L11" i="11"/>
  <c r="Z10" i="11"/>
  <c r="R10" i="11"/>
  <c r="J10" i="11"/>
  <c r="AF9" i="11"/>
  <c r="X9" i="11"/>
  <c r="P9" i="11"/>
  <c r="H9" i="11"/>
  <c r="AD8" i="11"/>
  <c r="V8" i="11"/>
  <c r="N8" i="11"/>
  <c r="F8" i="11"/>
  <c r="AB7" i="11"/>
  <c r="T7" i="11"/>
  <c r="L7" i="11"/>
  <c r="Z6" i="11"/>
  <c r="R6" i="11"/>
  <c r="J6" i="11"/>
  <c r="AF5" i="11"/>
  <c r="AE29" i="11"/>
  <c r="W29" i="11"/>
  <c r="O29" i="11"/>
  <c r="G29" i="11"/>
  <c r="AC28" i="11"/>
  <c r="U28" i="11"/>
  <c r="M28" i="11"/>
  <c r="E28" i="11"/>
  <c r="AA27" i="11"/>
  <c r="S27" i="11"/>
  <c r="K27" i="11"/>
  <c r="Y26" i="11"/>
  <c r="Q26" i="11"/>
  <c r="I26" i="11"/>
  <c r="N25" i="14" s="1"/>
  <c r="AE25" i="11"/>
  <c r="W25" i="11"/>
  <c r="O25" i="11"/>
  <c r="G25" i="11"/>
  <c r="AC24" i="11"/>
  <c r="U24" i="11"/>
  <c r="M24" i="11"/>
  <c r="E24" i="11"/>
  <c r="AA23" i="11"/>
  <c r="S23" i="11"/>
  <c r="K23" i="11"/>
  <c r="Y22" i="11"/>
  <c r="Q22" i="11"/>
  <c r="I22" i="11"/>
  <c r="N21" i="14" s="1"/>
  <c r="AE21" i="11"/>
  <c r="W21" i="11"/>
  <c r="O21" i="11"/>
  <c r="G21" i="11"/>
  <c r="AC20" i="11"/>
  <c r="U20" i="11"/>
  <c r="M20" i="11"/>
  <c r="E20" i="11"/>
  <c r="AA19" i="11"/>
  <c r="S19" i="11"/>
  <c r="K19" i="11"/>
  <c r="Y18" i="11"/>
  <c r="Q18" i="11"/>
  <c r="I18" i="11"/>
  <c r="N17" i="14" s="1"/>
  <c r="AE17" i="11"/>
  <c r="W17" i="11"/>
  <c r="O17" i="11"/>
  <c r="G17" i="11"/>
  <c r="AC16" i="11"/>
  <c r="U16" i="11"/>
  <c r="M16" i="11"/>
  <c r="E16" i="11"/>
  <c r="AA15" i="11"/>
  <c r="S15" i="11"/>
  <c r="K15" i="11"/>
  <c r="Y14" i="11"/>
  <c r="Q14" i="11"/>
  <c r="I14" i="11"/>
  <c r="N13" i="14" s="1"/>
  <c r="AE13" i="11"/>
  <c r="W13" i="11"/>
  <c r="O13" i="11"/>
  <c r="G13" i="11"/>
  <c r="AC12" i="11"/>
  <c r="U12" i="11"/>
  <c r="M12" i="11"/>
  <c r="E12" i="11"/>
  <c r="AA11" i="11"/>
  <c r="S11" i="11"/>
  <c r="K11" i="11"/>
  <c r="Y10" i="11"/>
  <c r="Q10" i="11"/>
  <c r="I10" i="11"/>
  <c r="N9" i="14" s="1"/>
  <c r="AE9" i="11"/>
  <c r="W9" i="11"/>
  <c r="O9" i="11"/>
  <c r="G9" i="11"/>
  <c r="AC8" i="11"/>
  <c r="U8" i="11"/>
  <c r="M8" i="11"/>
  <c r="E8" i="11"/>
  <c r="AA7" i="11"/>
  <c r="S7" i="11"/>
  <c r="K7" i="11"/>
  <c r="Y6" i="11"/>
  <c r="Q6" i="11"/>
  <c r="I6" i="11"/>
  <c r="N6" i="14" s="1"/>
  <c r="AE5" i="11"/>
  <c r="V5" i="11"/>
  <c r="Z7" i="11"/>
  <c r="G10" i="11"/>
  <c r="Q15" i="11"/>
  <c r="AC21" i="11"/>
  <c r="Q23" i="11"/>
  <c r="AC29" i="11"/>
  <c r="I5" i="11"/>
  <c r="N4" i="14" s="1"/>
  <c r="Q5" i="11"/>
  <c r="Y5" i="11"/>
  <c r="E6" i="11"/>
  <c r="O6" i="11"/>
  <c r="AB6" i="11"/>
  <c r="G7" i="11"/>
  <c r="R7" i="11"/>
  <c r="AF7" i="11"/>
  <c r="P8" i="11"/>
  <c r="AA8" i="11"/>
  <c r="L9" i="11"/>
  <c r="AB9" i="11"/>
  <c r="P10" i="11"/>
  <c r="J11" i="11"/>
  <c r="L12" i="11"/>
  <c r="F13" i="11"/>
  <c r="AF14" i="11"/>
  <c r="Z15" i="11"/>
  <c r="AB16" i="11"/>
  <c r="V17" i="11"/>
  <c r="P18" i="11"/>
  <c r="J19" i="11"/>
  <c r="L20" i="11"/>
  <c r="F21" i="11"/>
  <c r="AF22" i="11"/>
  <c r="Z23" i="11"/>
  <c r="AB24" i="11"/>
  <c r="V25" i="11"/>
  <c r="P26" i="11"/>
  <c r="J27" i="11"/>
  <c r="L28" i="11"/>
  <c r="F29" i="11"/>
  <c r="AB5" i="11"/>
  <c r="J7" i="11"/>
  <c r="R9" i="11"/>
  <c r="O14" i="11"/>
  <c r="AE18" i="11"/>
  <c r="K24" i="11"/>
  <c r="F5" i="11"/>
  <c r="V6" i="11"/>
  <c r="E9" i="11"/>
  <c r="M17" i="11"/>
  <c r="M25" i="11"/>
  <c r="J5" i="11"/>
  <c r="R5" i="11"/>
  <c r="Z5" i="11"/>
  <c r="F6" i="11"/>
  <c r="P6" i="11"/>
  <c r="AC6" i="11"/>
  <c r="H7" i="11"/>
  <c r="V7" i="11"/>
  <c r="Q8" i="11"/>
  <c r="AB8" i="11"/>
  <c r="M9" i="11"/>
  <c r="AC9" i="11"/>
  <c r="W10" i="11"/>
  <c r="Q11" i="11"/>
  <c r="S12" i="11"/>
  <c r="M13" i="11"/>
  <c r="G14" i="11"/>
  <c r="AC17" i="11"/>
  <c r="W18" i="11"/>
  <c r="Q19" i="11"/>
  <c r="S20" i="11"/>
  <c r="M21" i="11"/>
  <c r="G22" i="11"/>
  <c r="AC25" i="11"/>
  <c r="W26" i="11"/>
  <c r="Q27" i="11"/>
  <c r="S28" i="11"/>
  <c r="M29" i="11"/>
  <c r="L5" i="11"/>
  <c r="T6" i="11"/>
  <c r="S8" i="11"/>
  <c r="O22" i="11"/>
  <c r="AD5" i="11"/>
  <c r="X8" i="11"/>
  <c r="W14" i="11"/>
  <c r="K5" i="11"/>
  <c r="S5" i="11"/>
  <c r="AA5" i="11"/>
  <c r="G6" i="11"/>
  <c r="S6" i="11"/>
  <c r="AD6" i="11"/>
  <c r="I7" i="11"/>
  <c r="N5" i="14" s="1"/>
  <c r="W7" i="11"/>
  <c r="R8" i="11"/>
  <c r="AF8" i="11"/>
  <c r="N9" i="11"/>
  <c r="AD9" i="11"/>
  <c r="X10" i="11"/>
  <c r="R11" i="11"/>
  <c r="T12" i="11"/>
  <c r="N13" i="11"/>
  <c r="H14" i="11"/>
  <c r="AD17" i="11"/>
  <c r="X18" i="11"/>
  <c r="R19" i="11"/>
  <c r="T20" i="11"/>
  <c r="N21" i="11"/>
  <c r="H22" i="11"/>
  <c r="AD25" i="11"/>
  <c r="X26" i="11"/>
  <c r="R27" i="11"/>
  <c r="T28" i="11"/>
  <c r="N29" i="11"/>
  <c r="AI23" i="11"/>
  <c r="I34" i="1"/>
  <c r="AI14" i="11"/>
  <c r="AI22" i="11"/>
  <c r="AI6" i="11"/>
  <c r="AI13" i="11"/>
  <c r="AI21" i="11"/>
  <c r="AI29" i="11"/>
  <c r="AI5" i="11"/>
  <c r="AI12" i="11"/>
  <c r="AI20" i="11"/>
  <c r="AI28" i="11"/>
  <c r="AI11" i="11"/>
  <c r="AI19" i="11"/>
  <c r="AI27" i="11"/>
  <c r="AI10" i="11"/>
  <c r="AI18" i="11"/>
  <c r="AI26" i="11"/>
  <c r="AI9" i="11"/>
  <c r="AI17" i="11"/>
  <c r="AI25" i="11"/>
  <c r="AI8" i="11"/>
  <c r="AI16" i="11"/>
  <c r="AI24" i="11"/>
  <c r="AI7" i="11"/>
  <c r="AI15" i="11"/>
  <c r="AH6" i="11"/>
  <c r="AH8" i="11"/>
  <c r="AH10" i="11"/>
  <c r="AH12" i="11"/>
  <c r="AH14" i="11"/>
  <c r="AH16" i="11"/>
  <c r="AH21" i="11"/>
  <c r="AH22" i="11"/>
  <c r="AH23" i="11"/>
  <c r="AH24" i="11"/>
  <c r="AH25" i="11"/>
  <c r="AH26" i="11"/>
  <c r="AH27" i="11"/>
  <c r="AH28" i="11"/>
  <c r="AH29" i="11"/>
  <c r="AH5" i="11"/>
  <c r="AH7" i="11"/>
  <c r="AH9" i="11"/>
  <c r="AH11" i="11"/>
  <c r="AH13" i="11"/>
  <c r="AH15" i="11"/>
  <c r="AH17" i="11"/>
  <c r="AH18" i="11"/>
  <c r="AH19" i="11"/>
  <c r="AH20" i="11"/>
  <c r="AG14" i="11"/>
  <c r="AG22" i="11"/>
  <c r="AG6" i="11"/>
  <c r="AG7" i="11"/>
  <c r="AG15" i="11"/>
  <c r="AG23" i="11"/>
  <c r="AG16" i="11"/>
  <c r="AG24" i="11"/>
  <c r="AG17" i="11"/>
  <c r="AG25" i="11"/>
  <c r="AG8" i="11"/>
  <c r="AG9" i="11"/>
  <c r="AG10" i="11"/>
  <c r="AG18" i="11"/>
  <c r="AG26" i="11"/>
  <c r="AG11" i="11"/>
  <c r="AG19" i="11"/>
  <c r="AG27" i="11"/>
  <c r="AG12" i="11"/>
  <c r="AG20" i="11"/>
  <c r="AG28" i="11"/>
  <c r="AG5" i="11"/>
  <c r="AG13" i="11"/>
  <c r="AG21" i="11"/>
  <c r="AR4" i="11"/>
  <c r="AS4" i="11"/>
  <c r="N31" i="1"/>
  <c r="N13" i="1"/>
  <c r="I13" i="1"/>
  <c r="AJ4" i="11"/>
  <c r="AK4" i="11"/>
  <c r="AL4" i="11"/>
  <c r="M31" i="1"/>
  <c r="N35" i="1"/>
  <c r="AM4" i="11"/>
  <c r="M13" i="1"/>
  <c r="AF4" i="11"/>
  <c r="AN4" i="11"/>
  <c r="AG4" i="11"/>
  <c r="AO4" i="11"/>
  <c r="AH4" i="11"/>
  <c r="AP4" i="11"/>
  <c r="I31" i="1"/>
  <c r="AI4" i="11"/>
  <c r="AQ4" i="11"/>
  <c r="AE4" i="11"/>
  <c r="M35" i="1"/>
  <c r="I35" i="1"/>
  <c r="AD4" i="11"/>
  <c r="AC4" i="11"/>
  <c r="AB4" i="11"/>
  <c r="I4" i="11"/>
  <c r="N3" i="14" s="1"/>
  <c r="Q4" i="11"/>
  <c r="J4" i="11"/>
  <c r="R4" i="11"/>
  <c r="K4" i="11"/>
  <c r="S4" i="11"/>
  <c r="L4" i="11"/>
  <c r="T4" i="11"/>
  <c r="E4" i="11"/>
  <c r="M4" i="11"/>
  <c r="U4" i="11"/>
  <c r="F4" i="11"/>
  <c r="N4" i="11"/>
  <c r="AA4" i="11"/>
  <c r="G4" i="11"/>
  <c r="O4" i="11"/>
  <c r="H4" i="11"/>
  <c r="P4" i="11"/>
  <c r="Z4" i="11"/>
  <c r="M33" i="1"/>
  <c r="N33" i="1"/>
  <c r="I33" i="1"/>
  <c r="W4" i="11"/>
  <c r="X4" i="11"/>
  <c r="M34" i="1"/>
  <c r="Y4" i="11"/>
  <c r="N34" i="1"/>
  <c r="V4" i="11"/>
  <c r="E37" i="6"/>
  <c r="J32" i="1" s="1"/>
  <c r="D37" i="6"/>
  <c r="K32" i="1" s="1"/>
  <c r="L32" i="1" s="1"/>
  <c r="E35" i="6"/>
  <c r="J30" i="1" s="1"/>
  <c r="D35" i="6"/>
  <c r="K30" i="1" s="1"/>
  <c r="L30" i="1" s="1"/>
  <c r="E32" i="6"/>
  <c r="J27" i="1" s="1"/>
  <c r="D32" i="6"/>
  <c r="K27" i="1" s="1"/>
  <c r="L27" i="1" s="1"/>
  <c r="F27" i="1"/>
  <c r="E33" i="6"/>
  <c r="J28" i="1" s="1"/>
  <c r="D33" i="6"/>
  <c r="K28" i="1" s="1"/>
  <c r="L28" i="1" s="1"/>
  <c r="E21" i="6"/>
  <c r="J16" i="1" s="1"/>
  <c r="D21" i="6"/>
  <c r="K16" i="1" s="1"/>
  <c r="L16" i="1" s="1"/>
  <c r="F12" i="6"/>
  <c r="J12" i="6"/>
  <c r="N12" i="6"/>
  <c r="U12" i="6"/>
  <c r="X12" i="6"/>
  <c r="AA12" i="6"/>
  <c r="AD12" i="6"/>
  <c r="AH12" i="6"/>
  <c r="AL12" i="6"/>
  <c r="AM12" i="6"/>
  <c r="AN12" i="6"/>
  <c r="AO12" i="6"/>
  <c r="AP12" i="6"/>
  <c r="AQ12" i="6"/>
  <c r="AR12" i="6"/>
  <c r="AS12" i="6"/>
  <c r="AT12" i="6"/>
  <c r="D13" i="6"/>
  <c r="E13" i="6"/>
  <c r="J8" i="1" s="1"/>
  <c r="D14" i="6"/>
  <c r="K9" i="1" s="1"/>
  <c r="L9" i="1" s="1"/>
  <c r="E14" i="6"/>
  <c r="J9" i="1" s="1"/>
  <c r="D15" i="6"/>
  <c r="K11" i="1" s="1"/>
  <c r="L11" i="1" s="1"/>
  <c r="E15" i="6"/>
  <c r="J11" i="1" s="1"/>
  <c r="D17" i="6"/>
  <c r="K12" i="1" s="1"/>
  <c r="L12" i="1" s="1"/>
  <c r="E17" i="6"/>
  <c r="J12" i="1" s="1"/>
  <c r="D19" i="6"/>
  <c r="K14" i="1" s="1"/>
  <c r="L14" i="1" s="1"/>
  <c r="E19" i="6"/>
  <c r="J14" i="1" s="1"/>
  <c r="D20" i="6"/>
  <c r="K15" i="1" s="1"/>
  <c r="L15" i="1" s="1"/>
  <c r="E20" i="6"/>
  <c r="J15" i="1" s="1"/>
  <c r="D22" i="6"/>
  <c r="K17" i="1" s="1"/>
  <c r="L17" i="1" s="1"/>
  <c r="E22" i="6"/>
  <c r="J17" i="1" s="1"/>
  <c r="D23" i="6"/>
  <c r="K18" i="1" s="1"/>
  <c r="L18" i="1" s="1"/>
  <c r="E23" i="6"/>
  <c r="J18" i="1" s="1"/>
  <c r="D24" i="6"/>
  <c r="K19" i="1" s="1"/>
  <c r="L19" i="1" s="1"/>
  <c r="E24" i="6"/>
  <c r="J19" i="1" s="1"/>
  <c r="D25" i="6"/>
  <c r="K20" i="1" s="1"/>
  <c r="L20" i="1" s="1"/>
  <c r="E25" i="6"/>
  <c r="J20" i="1" s="1"/>
  <c r="D26" i="6"/>
  <c r="K21" i="1" s="1"/>
  <c r="L21" i="1" s="1"/>
  <c r="E26" i="6"/>
  <c r="J21" i="1" s="1"/>
  <c r="D27" i="6"/>
  <c r="K22" i="1" s="1"/>
  <c r="L22" i="1" s="1"/>
  <c r="E27" i="6"/>
  <c r="J22" i="1" s="1"/>
  <c r="D28" i="6"/>
  <c r="K23" i="1" s="1"/>
  <c r="E28" i="6"/>
  <c r="J23" i="1" s="1"/>
  <c r="D29" i="6"/>
  <c r="K24" i="1" s="1"/>
  <c r="L24" i="1" s="1"/>
  <c r="E29" i="6"/>
  <c r="J24" i="1" s="1"/>
  <c r="D30" i="6"/>
  <c r="K25" i="1" s="1"/>
  <c r="L25" i="1" s="1"/>
  <c r="E30" i="6"/>
  <c r="J25" i="1" s="1"/>
  <c r="D31" i="6"/>
  <c r="K26" i="1" s="1"/>
  <c r="L26" i="1" s="1"/>
  <c r="E31" i="6"/>
  <c r="J26" i="1" s="1"/>
  <c r="D34" i="6"/>
  <c r="K29" i="1" s="1"/>
  <c r="L29" i="1" s="1"/>
  <c r="E34" i="6"/>
  <c r="J29" i="1" s="1"/>
  <c r="F16" i="1"/>
  <c r="F29" i="1"/>
  <c r="F8" i="1"/>
  <c r="F9" i="1"/>
  <c r="F11" i="1"/>
  <c r="F12" i="1"/>
  <c r="F32" i="1"/>
  <c r="F14" i="1"/>
  <c r="F15" i="1"/>
  <c r="F17" i="1"/>
  <c r="F18" i="1"/>
  <c r="F19" i="1"/>
  <c r="F20" i="1"/>
  <c r="F21" i="1"/>
  <c r="F22" i="1"/>
  <c r="F23" i="1"/>
  <c r="F24" i="1"/>
  <c r="F25" i="1"/>
  <c r="F26" i="1"/>
  <c r="F28" i="1"/>
  <c r="F30" i="1"/>
  <c r="AT11" i="6" l="1"/>
  <c r="AL11" i="6"/>
  <c r="AD11" i="6"/>
  <c r="V11" i="6"/>
  <c r="N11" i="6"/>
  <c r="F11" i="6"/>
  <c r="L11" i="6"/>
  <c r="AI11" i="6"/>
  <c r="AA11" i="6"/>
  <c r="K11" i="6"/>
  <c r="AH11" i="6"/>
  <c r="R11" i="6"/>
  <c r="AS11" i="6"/>
  <c r="AK11" i="6"/>
  <c r="AC11" i="6"/>
  <c r="U11" i="6"/>
  <c r="M11" i="6"/>
  <c r="AR11" i="6"/>
  <c r="AJ11" i="6"/>
  <c r="AB11" i="6"/>
  <c r="T11" i="6"/>
  <c r="AQ11" i="6"/>
  <c r="S11" i="6"/>
  <c r="AP11" i="6"/>
  <c r="Z11" i="6"/>
  <c r="J11" i="6"/>
  <c r="AO11" i="6"/>
  <c r="Q11" i="6"/>
  <c r="I11" i="6"/>
  <c r="AN11" i="6"/>
  <c r="AF11" i="6"/>
  <c r="P11" i="6"/>
  <c r="W11" i="6"/>
  <c r="Y11" i="6"/>
  <c r="X11" i="6"/>
  <c r="AE11" i="6"/>
  <c r="H11" i="6"/>
  <c r="AM11" i="6"/>
  <c r="O11" i="6"/>
  <c r="G11" i="6"/>
  <c r="AG11" i="6"/>
  <c r="O18" i="14"/>
  <c r="P18" i="14" s="1"/>
  <c r="O20" i="14"/>
  <c r="P20" i="14" s="1"/>
  <c r="Q20" i="14" s="1"/>
  <c r="O23" i="14"/>
  <c r="P23" i="14" s="1"/>
  <c r="Q23" i="14" s="1"/>
  <c r="O27" i="14"/>
  <c r="P27" i="14" s="1"/>
  <c r="Q27" i="14" s="1"/>
  <c r="R27" i="14" s="1"/>
  <c r="O10" i="14"/>
  <c r="P10" i="14" s="1"/>
  <c r="Q10" i="14" s="1"/>
  <c r="O11" i="14"/>
  <c r="P11" i="14" s="1"/>
  <c r="Q11" i="14" s="1"/>
  <c r="O26" i="14"/>
  <c r="P26" i="14" s="1"/>
  <c r="Q26" i="14" s="1"/>
  <c r="O9" i="14"/>
  <c r="P9" i="14" s="1"/>
  <c r="O25" i="14"/>
  <c r="P25" i="14" s="1"/>
  <c r="O5" i="14"/>
  <c r="P5" i="14" s="1"/>
  <c r="Q5" i="14" s="1"/>
  <c r="R5" i="14" s="1"/>
  <c r="O16" i="14"/>
  <c r="P16" i="14" s="1"/>
  <c r="Q16" i="14" s="1"/>
  <c r="O19" i="14"/>
  <c r="P19" i="14" s="1"/>
  <c r="Q19" i="14" s="1"/>
  <c r="R19" i="14" s="1"/>
  <c r="S19" i="14" s="1"/>
  <c r="O7" i="14"/>
  <c r="P7" i="14" s="1"/>
  <c r="Q7" i="14" s="1"/>
  <c r="O12" i="14"/>
  <c r="P12" i="14" s="1"/>
  <c r="O6" i="14"/>
  <c r="P6" i="14" s="1"/>
  <c r="Q6" i="14" s="1"/>
  <c r="R6" i="14" s="1"/>
  <c r="S6" i="14" s="1"/>
  <c r="O21" i="14"/>
  <c r="P21" i="14" s="1"/>
  <c r="Q21" i="14" s="1"/>
  <c r="R21" i="14" s="1"/>
  <c r="O4" i="14"/>
  <c r="P4" i="14" s="1"/>
  <c r="Q4" i="14" s="1"/>
  <c r="O22" i="14"/>
  <c r="P22" i="14" s="1"/>
  <c r="Q22" i="14" s="1"/>
  <c r="O14" i="14"/>
  <c r="P14" i="14" s="1"/>
  <c r="Q14" i="14" s="1"/>
  <c r="O17" i="14"/>
  <c r="P17" i="14" s="1"/>
  <c r="Q17" i="14" s="1"/>
  <c r="R17" i="14" s="1"/>
  <c r="O24" i="14"/>
  <c r="P24" i="14" s="1"/>
  <c r="O28" i="14"/>
  <c r="P28" i="14" s="1"/>
  <c r="Q28" i="14" s="1"/>
  <c r="O8" i="14"/>
  <c r="P8" i="14" s="1"/>
  <c r="Q8" i="14" s="1"/>
  <c r="R8" i="14" s="1"/>
  <c r="O15" i="14"/>
  <c r="P15" i="14" s="1"/>
  <c r="Q15" i="14" s="1"/>
  <c r="R15" i="14" s="1"/>
  <c r="O13" i="14"/>
  <c r="P13" i="14" s="1"/>
  <c r="Q13" i="14" s="1"/>
  <c r="O3" i="14"/>
  <c r="P3" i="14" s="1"/>
  <c r="Q3" i="14" s="1"/>
  <c r="S12" i="6"/>
  <c r="V12" i="6"/>
  <c r="AB12" i="6"/>
  <c r="AE12" i="6"/>
  <c r="AF12" i="6"/>
  <c r="Y12" i="6"/>
  <c r="W12" i="6"/>
  <c r="T12" i="6"/>
  <c r="O12" i="6"/>
  <c r="K12" i="6"/>
  <c r="H12" i="6"/>
  <c r="AJ12" i="6"/>
  <c r="AG12" i="6"/>
  <c r="AC12" i="6"/>
  <c r="Z12" i="6"/>
  <c r="R12" i="6"/>
  <c r="P12" i="6"/>
  <c r="M12" i="6"/>
  <c r="I12" i="6"/>
  <c r="AI12" i="6"/>
  <c r="Q12" i="6"/>
  <c r="G12" i="6"/>
  <c r="AK12" i="6"/>
  <c r="K8" i="1"/>
  <c r="L8" i="1" s="1"/>
  <c r="R20" i="14" l="1"/>
  <c r="S20" i="14" s="1"/>
  <c r="Q9" i="14"/>
  <c r="R9" i="14" s="1"/>
  <c r="R16" i="14"/>
  <c r="S16" i="14" s="1"/>
  <c r="T16" i="14" s="1"/>
  <c r="U16" i="14" s="1"/>
  <c r="Q25" i="14"/>
  <c r="R25" i="14" s="1"/>
  <c r="S25" i="14" s="1"/>
  <c r="T25" i="14" s="1"/>
  <c r="R22" i="14"/>
  <c r="S22" i="14" s="1"/>
  <c r="R10" i="14"/>
  <c r="S10" i="14" s="1"/>
  <c r="R23" i="14"/>
  <c r="S23" i="14" s="1"/>
  <c r="Q24" i="14"/>
  <c r="R24" i="14" s="1"/>
  <c r="S24" i="14" s="1"/>
  <c r="T24" i="14" s="1"/>
  <c r="R28" i="14"/>
  <c r="S28" i="14" s="1"/>
  <c r="R11" i="14"/>
  <c r="S11" i="14" s="1"/>
  <c r="R4" i="14"/>
  <c r="S4" i="14" s="1"/>
  <c r="T4" i="14" s="1"/>
  <c r="S15" i="14"/>
  <c r="T15" i="14" s="1"/>
  <c r="U15" i="14" s="1"/>
  <c r="R7" i="14"/>
  <c r="S7" i="14" s="1"/>
  <c r="R26" i="14"/>
  <c r="S26" i="14" s="1"/>
  <c r="R14" i="14"/>
  <c r="S14" i="14" s="1"/>
  <c r="S27" i="14"/>
  <c r="T27" i="14" s="1"/>
  <c r="U27" i="14" s="1"/>
  <c r="S21" i="14"/>
  <c r="T21" i="14" s="1"/>
  <c r="T6" i="14"/>
  <c r="U6" i="14" s="1"/>
  <c r="R13" i="14"/>
  <c r="S13" i="14" s="1"/>
  <c r="Q12" i="14"/>
  <c r="R12" i="14" s="1"/>
  <c r="Q18" i="14"/>
  <c r="S5" i="14"/>
  <c r="T5" i="14" s="1"/>
  <c r="U5" i="14" s="1"/>
  <c r="T19" i="14"/>
  <c r="U19" i="14" s="1"/>
  <c r="S17" i="14"/>
  <c r="T17" i="14" s="1"/>
  <c r="U17" i="14" s="1"/>
  <c r="S8" i="14"/>
  <c r="T8" i="14" s="1"/>
  <c r="U8" i="14" s="1"/>
  <c r="R3" i="14"/>
  <c r="M3" i="1"/>
  <c r="J3" i="1" s="1"/>
  <c r="T20" i="14" l="1"/>
  <c r="U20" i="14" s="1"/>
  <c r="S9" i="14"/>
  <c r="T9" i="14" s="1"/>
  <c r="U9" i="14" s="1"/>
  <c r="T28" i="14"/>
  <c r="U28" i="14" s="1"/>
  <c r="T22" i="14"/>
  <c r="U22" i="14" s="1"/>
  <c r="T23" i="14"/>
  <c r="U23" i="14" s="1"/>
  <c r="T11" i="14"/>
  <c r="U11" i="14" s="1"/>
  <c r="T7" i="14"/>
  <c r="U7" i="14" s="1"/>
  <c r="T26" i="14"/>
  <c r="U26" i="14" s="1"/>
  <c r="T14" i="14"/>
  <c r="U14" i="14" s="1"/>
  <c r="U21" i="14"/>
  <c r="U25" i="14"/>
  <c r="T10" i="14"/>
  <c r="U10" i="14" s="1"/>
  <c r="U24" i="14"/>
  <c r="R18" i="14"/>
  <c r="S18" i="14" s="1"/>
  <c r="T18" i="14" s="1"/>
  <c r="S12" i="14"/>
  <c r="T12" i="14" s="1"/>
  <c r="U4" i="14"/>
  <c r="T13" i="14"/>
  <c r="U13" i="14" s="1"/>
  <c r="S3" i="14"/>
  <c r="T3" i="14" s="1"/>
  <c r="U3" i="14" s="1"/>
  <c r="N8" i="1"/>
  <c r="I8" i="1"/>
  <c r="M8" i="1"/>
  <c r="N32" i="1"/>
  <c r="N9" i="1"/>
  <c r="N11" i="1"/>
  <c r="N12" i="1"/>
  <c r="N16" i="1"/>
  <c r="N19" i="1"/>
  <c r="N21" i="1"/>
  <c r="N10" i="1"/>
  <c r="N14" i="1"/>
  <c r="N17" i="1"/>
  <c r="N22" i="1"/>
  <c r="N27" i="1"/>
  <c r="N29" i="1"/>
  <c r="N15" i="1"/>
  <c r="N18" i="1"/>
  <c r="N20" i="1"/>
  <c r="N25" i="1"/>
  <c r="N28" i="1"/>
  <c r="N23" i="1"/>
  <c r="N24" i="1"/>
  <c r="N26" i="1"/>
  <c r="N30" i="1"/>
  <c r="M12" i="1"/>
  <c r="I16" i="1"/>
  <c r="M16" i="1"/>
  <c r="I10" i="1"/>
  <c r="M10" i="1"/>
  <c r="I12" i="1"/>
  <c r="M14" i="1"/>
  <c r="M17" i="1"/>
  <c r="M22" i="1"/>
  <c r="I24" i="1"/>
  <c r="I14" i="1"/>
  <c r="M15" i="1"/>
  <c r="I17" i="1"/>
  <c r="M18" i="1"/>
  <c r="I20" i="1"/>
  <c r="M20" i="1"/>
  <c r="I22" i="1"/>
  <c r="I25" i="1"/>
  <c r="M25" i="1"/>
  <c r="I27" i="1"/>
  <c r="M28" i="1"/>
  <c r="I32" i="1"/>
  <c r="M32" i="1"/>
  <c r="M19" i="1"/>
  <c r="I21" i="1"/>
  <c r="M24" i="1"/>
  <c r="I26" i="1"/>
  <c r="M26" i="1"/>
  <c r="M27" i="1"/>
  <c r="I30" i="1"/>
  <c r="I9" i="1"/>
  <c r="M9" i="1"/>
  <c r="I11" i="1"/>
  <c r="M11" i="1"/>
  <c r="I15" i="1"/>
  <c r="I18" i="1"/>
  <c r="I23" i="1"/>
  <c r="M23" i="1"/>
  <c r="I28" i="1"/>
  <c r="M29" i="1"/>
  <c r="I19" i="1"/>
  <c r="M21" i="1"/>
  <c r="I29" i="1"/>
  <c r="M30" i="1"/>
  <c r="M4" i="1"/>
  <c r="J4" i="1" s="1"/>
  <c r="D3" i="14" l="1" a="1"/>
  <c r="D3" i="14" s="1"/>
  <c r="C3" i="14" a="1"/>
  <c r="H30" i="1"/>
  <c r="U18" i="14"/>
  <c r="U12" i="14"/>
  <c r="H23" i="1"/>
  <c r="H17" i="1"/>
  <c r="H32" i="1"/>
  <c r="H18" i="1"/>
  <c r="H27" i="1"/>
  <c r="H10" i="1"/>
  <c r="H15" i="1"/>
  <c r="H26" i="1"/>
  <c r="H14" i="1"/>
  <c r="H29" i="1"/>
  <c r="H25" i="1"/>
  <c r="H24" i="1"/>
  <c r="H16" i="1"/>
  <c r="H19" i="1"/>
  <c r="H21" i="1"/>
  <c r="H22" i="1"/>
  <c r="H8" i="1"/>
  <c r="H13" i="1"/>
  <c r="H34" i="1"/>
  <c r="H31" i="1"/>
  <c r="H35" i="1"/>
  <c r="H33" i="1"/>
  <c r="H12" i="1"/>
  <c r="H11" i="1"/>
  <c r="H28" i="1"/>
  <c r="H9" i="1"/>
  <c r="H20" i="1"/>
  <c r="M5" i="1"/>
  <c r="J5" i="1" s="1"/>
  <c r="D4" i="9" l="1" a="1"/>
  <c r="D4" i="9" s="1"/>
  <c r="D5" i="1"/>
  <c r="G5" i="1" s="1"/>
  <c r="C3" i="14"/>
  <c r="E3" i="14" s="1"/>
  <c r="E30" i="14"/>
  <c r="E29" i="14"/>
  <c r="E28" i="14"/>
  <c r="E27" i="14"/>
  <c r="D3" i="1"/>
  <c r="G3" i="1" s="1"/>
  <c r="D4" i="1"/>
  <c r="G4" i="1" s="1"/>
  <c r="E26" i="14"/>
  <c r="E8" i="14"/>
  <c r="E23" i="14"/>
  <c r="E4" i="14"/>
  <c r="E20" i="14"/>
  <c r="E24" i="14"/>
  <c r="E15" i="14"/>
  <c r="E12" i="14"/>
  <c r="E21" i="14"/>
  <c r="E10" i="14"/>
  <c r="E22" i="14"/>
  <c r="E7" i="14"/>
  <c r="E19" i="14"/>
  <c r="E5" i="14"/>
  <c r="E25" i="14"/>
  <c r="E13" i="14"/>
  <c r="E18" i="14"/>
  <c r="E11" i="14"/>
  <c r="E16" i="14"/>
  <c r="E17" i="14"/>
  <c r="E6" i="14"/>
  <c r="E14" i="14"/>
  <c r="E9" i="14"/>
  <c r="J18" i="14" l="1"/>
  <c r="J16" i="14"/>
  <c r="J17" i="14"/>
  <c r="H8" i="14"/>
  <c r="R30" i="1" s="1"/>
  <c r="J19" i="14"/>
  <c r="B6" i="14"/>
  <c r="B24" i="14"/>
  <c r="B19" i="14"/>
  <c r="B3" i="14"/>
  <c r="B27" i="14"/>
  <c r="B28" i="14"/>
  <c r="B29" i="14"/>
  <c r="B30" i="14"/>
  <c r="B9" i="14"/>
  <c r="B17" i="14"/>
  <c r="B20" i="14"/>
  <c r="B16" i="14"/>
  <c r="B7" i="14"/>
  <c r="B4" i="14"/>
  <c r="B11" i="14"/>
  <c r="B22" i="14"/>
  <c r="B23" i="14"/>
  <c r="B18" i="14"/>
  <c r="B10" i="14"/>
  <c r="B8" i="14"/>
  <c r="B13" i="14"/>
  <c r="B21" i="14"/>
  <c r="B26" i="14"/>
  <c r="B12" i="14"/>
  <c r="B25" i="14"/>
  <c r="B14" i="14"/>
  <c r="B5" i="14"/>
  <c r="B15" i="14"/>
  <c r="I11" i="14" l="1" a="1"/>
  <c r="I11" i="14" s="1"/>
  <c r="J11" i="14" s="1"/>
  <c r="U33" i="1" s="1"/>
  <c r="I12" i="14" a="1"/>
  <c r="I12" i="14" s="1"/>
  <c r="J12" i="14" s="1"/>
  <c r="U34" i="1" s="1"/>
  <c r="I4" i="14" a="1"/>
  <c r="I4" i="14" s="1"/>
  <c r="J4" i="14" s="1"/>
  <c r="U26" i="1" s="1"/>
  <c r="I6" i="14" a="1"/>
  <c r="I6" i="14" s="1"/>
  <c r="I5" i="14" a="1"/>
  <c r="I5" i="14" s="1"/>
  <c r="I13" i="14" a="1"/>
  <c r="I13" i="14" s="1"/>
  <c r="I3" i="14" a="1"/>
  <c r="I3" i="14" s="1"/>
  <c r="S26" i="1" l="1"/>
  <c r="S33" i="1"/>
  <c r="S34" i="1"/>
  <c r="S27" i="1"/>
  <c r="J5" i="14"/>
  <c r="U27" i="1" s="1"/>
  <c r="R29" i="1"/>
  <c r="J3" i="14"/>
  <c r="U25" i="1" s="1"/>
  <c r="S25" i="1"/>
  <c r="J6" i="14"/>
  <c r="U28" i="1" s="1"/>
  <c r="S28" i="1"/>
  <c r="S35" i="1"/>
  <c r="J13" i="14"/>
  <c r="U35" i="1" s="1"/>
  <c r="I7" i="14" l="1" a="1"/>
  <c r="I7" i="14" s="1"/>
  <c r="I8" i="14" l="1" a="1"/>
  <c r="I8" i="14" s="1"/>
  <c r="J7" i="14"/>
  <c r="U29" i="1" s="1"/>
  <c r="S29" i="1"/>
  <c r="J8" i="14" l="1"/>
  <c r="U30" i="1" s="1"/>
  <c r="S30" i="1"/>
  <c r="I10" i="14" a="1"/>
  <c r="I10" i="14" s="1"/>
  <c r="I9" i="14" a="1"/>
  <c r="I9" i="14" s="1"/>
  <c r="S32" i="1" l="1"/>
  <c r="J10" i="14"/>
  <c r="U32" i="1" s="1"/>
  <c r="J9" i="14"/>
  <c r="U31" i="1" s="1"/>
  <c r="S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EEB08C-1C18-4D60-9275-DE7C3912575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A7D67D1-EF98-406C-8BA2-14834BB8D9C3}" name="WorksheetConnection_HOTY_2023-24.xlsx!Table2" type="102" refreshedVersion="8" minRefreshableVersion="5">
    <extLst>
      <ext xmlns:x15="http://schemas.microsoft.com/office/spreadsheetml/2010/11/main" uri="{DE250136-89BD-433C-8126-D09CA5730AF9}">
        <x15:connection id="Table2" autoDelete="1">
          <x15:rangePr sourceName="_xlcn.WorksheetConnection_HOTY_202324.xlsxTable2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<sst xmlns="http://schemas.openxmlformats.org/spreadsheetml/2006/main" count="413" uniqueCount="140">
  <si>
    <t>PLAYER</t>
  </si>
  <si>
    <t>#</t>
  </si>
  <si>
    <t>POINTS</t>
  </si>
  <si>
    <t>Lukasz Fabianski</t>
  </si>
  <si>
    <t>Aaron Cresswell</t>
  </si>
  <si>
    <t>Vladimir Coufal</t>
  </si>
  <si>
    <t>Michail Antonio</t>
  </si>
  <si>
    <t>Lucas Paqueta</t>
  </si>
  <si>
    <t>Alphonse Areola</t>
  </si>
  <si>
    <t>TOTAL NOMS</t>
  </si>
  <si>
    <t>Danny Ings</t>
  </si>
  <si>
    <t>Jarrod Bowen</t>
  </si>
  <si>
    <t>Tomas Soucek</t>
  </si>
  <si>
    <t>GK</t>
  </si>
  <si>
    <t>DF</t>
  </si>
  <si>
    <t>FW</t>
  </si>
  <si>
    <t>MF</t>
  </si>
  <si>
    <t>RANK</t>
  </si>
  <si>
    <t>Hammer of the Year</t>
  </si>
  <si>
    <t>AGE</t>
  </si>
  <si>
    <t>MOTM</t>
  </si>
  <si>
    <t>DOB</t>
  </si>
  <si>
    <t>Europa League</t>
  </si>
  <si>
    <t>EFL Cup</t>
  </si>
  <si>
    <t>FA Cup</t>
  </si>
  <si>
    <t>KEY</t>
  </si>
  <si>
    <t>Premier League</t>
  </si>
  <si>
    <t>Edson Alvarez</t>
  </si>
  <si>
    <t>ELSE</t>
  </si>
  <si>
    <t>Most Nominations</t>
  </si>
  <si>
    <t>Most MOTM</t>
  </si>
  <si>
    <t>Emerson Palmieri</t>
  </si>
  <si>
    <t>3. Matches Nominated</t>
  </si>
  <si>
    <t>1. Points</t>
  </si>
  <si>
    <t>4. MOTM</t>
  </si>
  <si>
    <t>RANKING RULES</t>
  </si>
  <si>
    <t>Mohammed Kudus</t>
  </si>
  <si>
    <t>2nd Place</t>
  </si>
  <si>
    <t>3rd Place</t>
  </si>
  <si>
    <t>MATCH NOMS</t>
  </si>
  <si>
    <t>APPS</t>
  </si>
  <si>
    <t>% MATCHES NOMINATED</t>
  </si>
  <si>
    <t>2. % Matches Nominated</t>
  </si>
  <si>
    <t>MATCHES NOM</t>
  </si>
  <si>
    <t>2ND / 3RD</t>
  </si>
  <si>
    <t>5. Top Three Finishes</t>
  </si>
  <si>
    <t>6. Total Nominations</t>
  </si>
  <si>
    <t>1-2</t>
  </si>
  <si>
    <t>RESULT</t>
  </si>
  <si>
    <t>DATE</t>
  </si>
  <si>
    <t>Away</t>
  </si>
  <si>
    <t>Home</t>
  </si>
  <si>
    <t>VENUE</t>
  </si>
  <si>
    <t>Man City</t>
  </si>
  <si>
    <t>Chelsea</t>
  </si>
  <si>
    <t>Liverpool</t>
  </si>
  <si>
    <t>Palace</t>
  </si>
  <si>
    <t>Fulham</t>
  </si>
  <si>
    <t>Wolves</t>
  </si>
  <si>
    <t>Spurs</t>
  </si>
  <si>
    <t>Newcastle</t>
  </si>
  <si>
    <t>Villa</t>
  </si>
  <si>
    <t>Everton</t>
  </si>
  <si>
    <t>Brentford</t>
  </si>
  <si>
    <t>Forest</t>
  </si>
  <si>
    <t>Arsenal</t>
  </si>
  <si>
    <t>Man Utd</t>
  </si>
  <si>
    <t>Bournemouth</t>
  </si>
  <si>
    <t>Brighton</t>
  </si>
  <si>
    <t>OPPOSITION</t>
  </si>
  <si>
    <t>PL</t>
  </si>
  <si>
    <t>FA</t>
  </si>
  <si>
    <t>EFL</t>
  </si>
  <si>
    <t>Row Labels</t>
  </si>
  <si>
    <t>Grand Total</t>
  </si>
  <si>
    <t>Sum of % MATCHES NOMINATED</t>
  </si>
  <si>
    <t>COMP</t>
  </si>
  <si>
    <t>% Matches Nominated</t>
  </si>
  <si>
    <t>WHU606 HAMMER OF THE YEAR</t>
  </si>
  <si>
    <t>Southampton</t>
  </si>
  <si>
    <t>Crysensio Summerville</t>
  </si>
  <si>
    <t>Niclas Fullkrug</t>
  </si>
  <si>
    <t>Konstantinos Mavraponos</t>
  </si>
  <si>
    <t>Luis Guilherme</t>
  </si>
  <si>
    <t>Wes Foderingham</t>
  </si>
  <si>
    <t>Guido Rodriguez</t>
  </si>
  <si>
    <t>Jean-Clair Todibo</t>
  </si>
  <si>
    <t>Max Kilman</t>
  </si>
  <si>
    <t>Aaron Wan-Bissaka</t>
  </si>
  <si>
    <t>Andy Irving</t>
  </si>
  <si>
    <t>Ipswich</t>
  </si>
  <si>
    <t>Leicester</t>
  </si>
  <si>
    <t>2-0</t>
  </si>
  <si>
    <t>1-0</t>
  </si>
  <si>
    <t>1-3</t>
  </si>
  <si>
    <t>Carlos Soler</t>
  </si>
  <si>
    <t>-</t>
  </si>
  <si>
    <t>1-1</t>
  </si>
  <si>
    <t>Vladimir Coufal / Danny Ings</t>
  </si>
  <si>
    <t>0-3</t>
  </si>
  <si>
    <t>Mohammed Kudus / Jarrod Bowen</t>
  </si>
  <si>
    <t>1-5</t>
  </si>
  <si>
    <t>4-1</t>
  </si>
  <si>
    <t>1-4</t>
  </si>
  <si>
    <t>Jarrod Bowen / Emerson Palmieri</t>
  </si>
  <si>
    <t>2-1</t>
  </si>
  <si>
    <t>Jean-Clair Todibo / Max Kilman / Emerson Palmieri</t>
  </si>
  <si>
    <t>0-0</t>
  </si>
  <si>
    <t>2-5</t>
  </si>
  <si>
    <t>Kaelan Casey</t>
  </si>
  <si>
    <t>Ollie Scarles</t>
  </si>
  <si>
    <t>0-5</t>
  </si>
  <si>
    <t>Luis Guilherme / Jarrod Bowen / Jean-Clair Todibo</t>
  </si>
  <si>
    <t>3-2</t>
  </si>
  <si>
    <t>Edson Alvarez / Emerson Palmieri</t>
  </si>
  <si>
    <t>0-2</t>
  </si>
  <si>
    <t>Aaron Cresswell / Carlos Soler / Tomas Soucek</t>
  </si>
  <si>
    <t>Lewis Orford</t>
  </si>
  <si>
    <t>James Ward-Prowse</t>
  </si>
  <si>
    <t>Evan Ferguson</t>
  </si>
  <si>
    <t>0-1</t>
  </si>
  <si>
    <t>Mohammed Kudus / Aaron Wan-Bissaka</t>
  </si>
  <si>
    <t>POS</t>
  </si>
  <si>
    <t>NAME</t>
  </si>
  <si>
    <t>PTS</t>
  </si>
  <si>
    <t>Lukasz Fabianski / Jarrod Bowen</t>
  </si>
  <si>
    <t>Aaron Wan-Bissaka / Jarrod Bowen</t>
  </si>
  <si>
    <t>Nominations by Match</t>
  </si>
  <si>
    <t>Player Search:</t>
  </si>
  <si>
    <t>Jean-Clair Todibo / Emerson Palmieri</t>
  </si>
  <si>
    <t>% NOMINATED</t>
  </si>
  <si>
    <t>Edson Alvarez / Jarrod Bowen</t>
  </si>
  <si>
    <t>2-2</t>
  </si>
  <si>
    <t>Pos</t>
  </si>
  <si>
    <t>Max</t>
  </si>
  <si>
    <t>In Top 11</t>
  </si>
  <si>
    <t>Min</t>
  </si>
  <si>
    <t>Jarrod Bowen / Tomas Soucek</t>
  </si>
  <si>
    <t>2-3</t>
  </si>
  <si>
    <t>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</si>
</sst>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0" x14ac:knownFonts="1">
    <font>
      <sz val="8"/>
      <color theme="1"/>
      <name val="Lexend"/>
      <family val="2"/>
    </font>
    <font>
      <sz val="10"/>
      <color theme="1"/>
      <name val="arial"/>
      <family val="2"/>
    </font>
    <font>
      <sz val="8"/>
      <color theme="1"/>
      <name val="Lexend"/>
      <family val="2"/>
    </font>
    <font>
      <sz val="8"/>
      <color theme="1"/>
      <name val="Aptos"/>
      <family val="2"/>
    </font>
    <font>
      <b/>
      <sz val="8"/>
      <color theme="0"/>
      <name val="Aptos"/>
      <family val="2"/>
    </font>
    <font>
      <b/>
      <sz val="8"/>
      <color theme="1"/>
      <name val="Aptos"/>
      <family val="2"/>
    </font>
    <font>
      <sz val="8"/>
      <color theme="0"/>
      <name val="Aptos"/>
      <family val="2"/>
    </font>
    <font>
      <sz val="10"/>
      <color theme="1"/>
      <name val="Aptos"/>
      <family val="2"/>
    </font>
    <font>
      <b/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rgb="FF595959"/>
      <name val="Aptos"/>
      <family val="2"/>
    </font>
    <font>
      <sz val="10"/>
      <color theme="0"/>
      <name val="Aptos"/>
      <family val="2"/>
    </font>
    <font>
      <b/>
      <sz val="16"/>
      <color theme="0"/>
      <name val="Aptos"/>
      <family val="2"/>
    </font>
    <font>
      <b/>
      <sz val="20"/>
      <color theme="0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b/>
      <sz val="9"/>
      <color theme="0"/>
      <name val="Aptos"/>
      <family val="2"/>
    </font>
    <font>
      <sz val="9"/>
      <color rgb="FF595959"/>
      <name val="Aptos"/>
      <family val="2"/>
    </font>
    <font>
      <b/>
      <sz val="12"/>
      <color theme="0"/>
      <name val="Aptos"/>
      <family val="2"/>
    </font>
    <font>
      <sz val="8"/>
      <color theme="1"/>
      <name val="Aptos"/>
      <family val="2"/>
    </font>
  </fonts>
  <fills count="15">
    <fill>
      <patternFill patternType="none"/>
    </fill>
    <fill>
      <patternFill patternType="gray125"/>
    </fill>
    <fill>
      <patternFill patternType="solid">
        <fgColor rgb="FFFF69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D195B"/>
        <bgColor indexed="64"/>
      </patternFill>
    </fill>
    <fill>
      <patternFill patternType="solid">
        <fgColor rgb="FFE9DBF5"/>
        <bgColor indexed="64"/>
      </patternFill>
    </fill>
    <fill>
      <patternFill patternType="solid">
        <fgColor rgb="FF7C2C3B"/>
        <bgColor indexed="64"/>
      </patternFill>
    </fill>
    <fill>
      <patternFill patternType="solid">
        <fgColor rgb="FF2DAFE5"/>
        <bgColor indexed="64"/>
      </patternFill>
    </fill>
    <fill>
      <patternFill patternType="solid">
        <fgColor rgb="FFE1F4F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9847407452621"/>
      </left>
      <right style="medium">
        <color theme="1"/>
      </right>
      <top/>
      <bottom/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1"/>
      </bottom>
      <diagonal/>
    </border>
    <border>
      <left style="thin">
        <color theme="0" tint="-0.149998474074526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1" tint="0.149998474074526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1" tint="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1" tint="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 tint="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 tint="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 tint="0.1499984740745262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3" fillId="0" borderId="0" xfId="0" applyFont="1"/>
    <xf numFmtId="0" fontId="3" fillId="0" borderId="2" xfId="0" applyFont="1" applyBorder="1"/>
    <xf numFmtId="0" fontId="5" fillId="9" borderId="2" xfId="0" applyFont="1" applyFill="1" applyBorder="1" applyAlignment="1">
      <alignment horizontal="center"/>
    </xf>
    <xf numFmtId="0" fontId="7" fillId="0" borderId="0" xfId="0" applyFont="1"/>
    <xf numFmtId="0" fontId="9" fillId="10" borderId="5" xfId="0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9" borderId="1" xfId="0" applyFont="1" applyFill="1" applyBorder="1" applyAlignment="1">
      <alignment horizontal="center"/>
    </xf>
    <xf numFmtId="0" fontId="7" fillId="13" borderId="5" xfId="0" applyFont="1" applyFill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0" fontId="7" fillId="12" borderId="5" xfId="0" applyFont="1" applyFill="1" applyBorder="1" applyAlignment="1">
      <alignment horizontal="right"/>
    </xf>
    <xf numFmtId="0" fontId="8" fillId="7" borderId="21" xfId="0" applyFont="1" applyFill="1" applyBorder="1" applyAlignment="1">
      <alignment horizontal="right"/>
    </xf>
    <xf numFmtId="0" fontId="8" fillId="7" borderId="22" xfId="0" applyFont="1" applyFill="1" applyBorder="1"/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164" fontId="12" fillId="8" borderId="3" xfId="3" applyNumberFormat="1" applyFont="1" applyFill="1" applyBorder="1" applyAlignment="1">
      <alignment horizontal="right"/>
    </xf>
    <xf numFmtId="0" fontId="12" fillId="5" borderId="3" xfId="0" applyFont="1" applyFill="1" applyBorder="1" applyAlignment="1">
      <alignment horizontal="center"/>
    </xf>
    <xf numFmtId="0" fontId="4" fillId="5" borderId="4" xfId="0" applyFont="1" applyFill="1" applyBorder="1"/>
    <xf numFmtId="164" fontId="4" fillId="8" borderId="3" xfId="3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3" borderId="4" xfId="0" applyFont="1" applyFill="1" applyBorder="1"/>
    <xf numFmtId="16" fontId="4" fillId="5" borderId="3" xfId="0" applyNumberFormat="1" applyFont="1" applyFill="1" applyBorder="1" applyAlignment="1">
      <alignment horizontal="center"/>
    </xf>
    <xf numFmtId="0" fontId="4" fillId="4" borderId="4" xfId="0" applyFont="1" applyFill="1" applyBorder="1"/>
    <xf numFmtId="164" fontId="4" fillId="8" borderId="17" xfId="3" applyNumberFormat="1" applyFont="1" applyFill="1" applyBorder="1" applyAlignment="1">
      <alignment horizontal="right"/>
    </xf>
    <xf numFmtId="49" fontId="4" fillId="5" borderId="17" xfId="0" quotePrefix="1" applyNumberFormat="1" applyFont="1" applyFill="1" applyBorder="1" applyAlignment="1">
      <alignment horizontal="center"/>
    </xf>
    <xf numFmtId="164" fontId="3" fillId="9" borderId="11" xfId="3" applyNumberFormat="1" applyFont="1" applyFill="1" applyBorder="1" applyAlignment="1">
      <alignment horizontal="right"/>
    </xf>
    <xf numFmtId="0" fontId="3" fillId="6" borderId="11" xfId="0" applyFont="1" applyFill="1" applyBorder="1"/>
    <xf numFmtId="164" fontId="3" fillId="9" borderId="3" xfId="3" applyNumberFormat="1" applyFont="1" applyFill="1" applyBorder="1" applyAlignment="1">
      <alignment horizontal="right"/>
    </xf>
    <xf numFmtId="0" fontId="5" fillId="0" borderId="0" xfId="0" applyFont="1"/>
    <xf numFmtId="0" fontId="4" fillId="7" borderId="9" xfId="0" applyFont="1" applyFill="1" applyBorder="1" applyAlignment="1">
      <alignment horizontal="right"/>
    </xf>
    <xf numFmtId="0" fontId="4" fillId="7" borderId="9" xfId="0" applyFont="1" applyFill="1" applyBorder="1"/>
    <xf numFmtId="0" fontId="4" fillId="7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3" fillId="14" borderId="0" xfId="0" applyFont="1" applyFill="1"/>
    <xf numFmtId="16" fontId="3" fillId="0" borderId="0" xfId="0" applyNumberFormat="1" applyFont="1"/>
    <xf numFmtId="16" fontId="3" fillId="14" borderId="0" xfId="0" applyNumberFormat="1" applyFont="1" applyFill="1"/>
    <xf numFmtId="43" fontId="3" fillId="0" borderId="0" xfId="1" applyFont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16" fillId="7" borderId="6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Continuous"/>
    </xf>
    <xf numFmtId="0" fontId="16" fillId="7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/>
    </xf>
    <xf numFmtId="43" fontId="17" fillId="0" borderId="26" xfId="1" applyFont="1" applyBorder="1" applyAlignment="1">
      <alignment horizontal="centerContinuous"/>
    </xf>
    <xf numFmtId="0" fontId="17" fillId="0" borderId="27" xfId="0" applyFont="1" applyBorder="1" applyAlignment="1">
      <alignment horizontal="centerContinuous"/>
    </xf>
    <xf numFmtId="0" fontId="17" fillId="0" borderId="2" xfId="0" applyFont="1" applyBorder="1" applyAlignment="1">
      <alignment horizontal="center"/>
    </xf>
    <xf numFmtId="43" fontId="17" fillId="0" borderId="5" xfId="1" applyFont="1" applyBorder="1" applyAlignment="1">
      <alignment horizontal="centerContinuous"/>
    </xf>
    <xf numFmtId="0" fontId="17" fillId="0" borderId="20" xfId="0" applyFont="1" applyBorder="1" applyAlignment="1">
      <alignment horizontal="centerContinuous"/>
    </xf>
    <xf numFmtId="0" fontId="17" fillId="0" borderId="1" xfId="0" applyFont="1" applyBorder="1" applyAlignment="1">
      <alignment horizontal="center"/>
    </xf>
    <xf numFmtId="43" fontId="17" fillId="0" borderId="15" xfId="1" applyFont="1" applyBorder="1" applyAlignment="1">
      <alignment horizontal="centerContinuous"/>
    </xf>
    <xf numFmtId="0" fontId="17" fillId="0" borderId="4" xfId="0" applyFont="1" applyBorder="1" applyAlignment="1">
      <alignment horizontal="centerContinuous"/>
    </xf>
    <xf numFmtId="0" fontId="17" fillId="0" borderId="28" xfId="0" applyFont="1" applyBorder="1" applyAlignment="1">
      <alignment horizontal="center"/>
    </xf>
    <xf numFmtId="43" fontId="17" fillId="0" borderId="29" xfId="1" applyFont="1" applyBorder="1" applyAlignment="1">
      <alignment horizontal="centerContinuous"/>
    </xf>
    <xf numFmtId="0" fontId="17" fillId="0" borderId="30" xfId="0" applyFont="1" applyBorder="1" applyAlignment="1">
      <alignment horizontal="centerContinuous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/>
    <xf numFmtId="1" fontId="14" fillId="0" borderId="2" xfId="0" applyNumberFormat="1" applyFont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9" borderId="2" xfId="0" applyNumberFormat="1" applyFont="1" applyFill="1" applyBorder="1" applyAlignment="1">
      <alignment horizontal="center"/>
    </xf>
    <xf numFmtId="165" fontId="14" fillId="0" borderId="2" xfId="2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/>
    <xf numFmtId="0" fontId="14" fillId="11" borderId="1" xfId="0" applyFont="1" applyFill="1" applyBorder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19" fillId="0" borderId="0" xfId="0" pivotButton="1" applyFont="1"/>
    <xf numFmtId="0" fontId="19" fillId="0" borderId="0" xfId="0" applyFont="1"/>
    <xf numFmtId="0" fontId="19" fillId="0" borderId="0" xfId="0" applyFont="1" applyAlignment="1">
      <alignment horizontal="left"/>
    </xf>
    <xf numFmtId="9" fontId="19" fillId="0" borderId="0" xfId="0" applyNumberFormat="1" applyFont="1"/>
    <xf numFmtId="0" fontId="15" fillId="0" borderId="20" xfId="0" applyFont="1" applyBorder="1"/>
    <xf numFmtId="0" fontId="15" fillId="0" borderId="4" xfId="0" applyFont="1" applyBorder="1"/>
    <xf numFmtId="9" fontId="6" fillId="0" borderId="0" xfId="2" applyFont="1" applyAlignment="1">
      <alignment horizontal="center"/>
    </xf>
    <xf numFmtId="0" fontId="7" fillId="0" borderId="0" xfId="0" applyFont="1" applyAlignment="1">
      <alignment vertical="top" wrapText="1"/>
    </xf>
    <xf numFmtId="9" fontId="3" fillId="0" borderId="0" xfId="2" applyFont="1"/>
    <xf numFmtId="0" fontId="10" fillId="0" borderId="0" xfId="0" applyFont="1" applyAlignment="1">
      <alignment horizontal="center"/>
    </xf>
    <xf numFmtId="0" fontId="8" fillId="7" borderId="0" xfId="0" applyFont="1" applyFill="1" applyAlignment="1"/>
    <xf numFmtId="0" fontId="7" fillId="9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18" fillId="7" borderId="6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12" borderId="15" xfId="0" applyFont="1" applyFill="1" applyBorder="1"/>
    <xf numFmtId="0" fontId="7" fillId="12" borderId="16" xfId="0" applyFont="1" applyFill="1" applyBorder="1"/>
    <xf numFmtId="0" fontId="7" fillId="12" borderId="4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3" borderId="4" xfId="0" applyFont="1" applyFill="1" applyBorder="1"/>
    <xf numFmtId="0" fontId="9" fillId="10" borderId="12" xfId="0" applyFont="1" applyFill="1" applyBorder="1"/>
    <xf numFmtId="0" fontId="9" fillId="10" borderId="13" xfId="0" applyFont="1" applyFill="1" applyBorder="1"/>
    <xf numFmtId="0" fontId="9" fillId="10" borderId="14" xfId="0" applyFont="1" applyFill="1" applyBorder="1"/>
    <xf numFmtId="0" fontId="9" fillId="12" borderId="1" xfId="0" applyFont="1" applyFill="1" applyBorder="1" applyAlignment="1">
      <alignment horizontal="right"/>
    </xf>
    <xf numFmtId="0" fontId="9" fillId="13" borderId="1" xfId="0" applyFont="1" applyFill="1" applyBorder="1" applyAlignment="1">
      <alignment horizontal="right"/>
    </xf>
    <xf numFmtId="0" fontId="9" fillId="10" borderId="2" xfId="0" applyFont="1" applyFill="1" applyBorder="1" applyAlignment="1">
      <alignment horizontal="right"/>
    </xf>
    <xf numFmtId="0" fontId="13" fillId="8" borderId="19" xfId="0" applyFont="1" applyFill="1" applyBorder="1" applyAlignment="1">
      <alignment horizontal="center" vertical="center" textRotation="90" wrapText="1"/>
    </xf>
    <xf numFmtId="0" fontId="13" fillId="8" borderId="18" xfId="0" applyFont="1" applyFill="1" applyBorder="1" applyAlignment="1">
      <alignment horizontal="center" vertical="center" textRotation="90" wrapText="1"/>
    </xf>
  </cellXfs>
  <cellStyles count="5">
    <cellStyle name="Comma" xfId="1" builtinId="3"/>
    <cellStyle name="Comma 2" xfId="3" xr:uid="{9D7746CA-96E0-4E04-B1DA-95420D3FDFF9}"/>
    <cellStyle name="Normal" xfId="0" builtinId="0"/>
    <cellStyle name="Normal 2" xfId="4" xr:uid="{95E796B1-F260-4BEC-93E7-B4BC744C5456}"/>
    <cellStyle name="Percent" xfId="2" builtinId="5"/>
  </cellStyles>
  <dxfs count="42">
    <dxf>
      <font>
        <color theme="0" tint="-0.14996795556505021"/>
      </font>
    </dxf>
    <dxf>
      <font>
        <color theme="1"/>
      </font>
      <fill>
        <patternFill>
          <bgColor rgb="FFE9DBF5"/>
        </patternFill>
      </fill>
    </dxf>
    <dxf>
      <font>
        <color theme="0" tint="-0.14996795556505021"/>
      </font>
    </dxf>
    <dxf>
      <fill>
        <patternFill>
          <bgColor rgb="FFC00000"/>
        </patternFill>
      </fill>
    </dxf>
    <dxf>
      <font>
        <color theme="1"/>
      </font>
      <fill>
        <patternFill>
          <bgColor rgb="FFFFB7B7"/>
        </patternFill>
      </fill>
    </dxf>
    <dxf>
      <font>
        <color theme="1"/>
      </font>
      <fill>
        <patternFill>
          <bgColor rgb="FF9FFFCA"/>
        </patternFill>
      </fill>
    </dxf>
    <dxf>
      <font>
        <color theme="1"/>
      </font>
      <fill>
        <patternFill>
          <bgColor rgb="FFFFDFC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900"/>
        </patternFill>
      </fill>
    </dxf>
    <dxf>
      <font>
        <color theme="0"/>
      </font>
      <fill>
        <patternFill>
          <bgColor rgb="FF3D195B"/>
        </patternFill>
      </fill>
    </dxf>
    <dxf>
      <border>
        <top style="thin">
          <color theme="1" tint="0.14996795556505021"/>
        </top>
        <vertical/>
        <horizontal/>
      </border>
    </dxf>
    <dxf>
      <border>
        <top style="thin">
          <color theme="0" tint="-0.14996795556505021"/>
        </top>
        <bottom style="thin">
          <color theme="1" tint="0.1499679555650502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ont>
        <color theme="0" tint="-0.14996795556505021"/>
      </font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/>
        <top/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"/>
        <family val="2"/>
        <scheme val="none"/>
      </font>
      <numFmt numFmtId="165" formatCode="0.0%"/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"/>
        <family val="2"/>
        <scheme val="none"/>
      </font>
      <numFmt numFmtId="0" formatCode="General"/>
      <fill>
        <patternFill patternType="solid">
          <fgColor indexed="64"/>
          <bgColor rgb="FFE1F4FB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"/>
        <family val="2"/>
        <scheme val="none"/>
      </font>
      <fill>
        <patternFill patternType="solid">
          <fgColor indexed="64"/>
          <bgColor rgb="FFE1F4FB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numFmt numFmtId="19" formatCode="dd/mm/yyyy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family val="2"/>
        <scheme val="none"/>
      </font>
      <fill>
        <patternFill patternType="solid">
          <fgColor indexed="64"/>
          <bgColor rgb="FF7C2C3B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</dxf>
    <dxf>
      <font>
        <name val="Aptos"/>
      </font>
    </dxf>
    <dxf>
      <font>
        <name val="Aptos"/>
      </font>
    </dxf>
    <dxf>
      <font>
        <name val="Aptos"/>
      </font>
    </dxf>
    <dxf>
      <font>
        <name val="Aptos"/>
      </font>
    </dxf>
    <dxf>
      <font>
        <name val="Aptos"/>
      </font>
    </dxf>
    <dxf>
      <font>
        <name val="Aptos"/>
      </font>
    </dxf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2DAFE5"/>
      <color rgb="FF595959"/>
      <color rgb="FFE1F4FB"/>
      <color rgb="FF7C2C3B"/>
      <color rgb="FF327DC2"/>
      <color rgb="FFCC9A00"/>
      <color rgb="FF848484"/>
      <color rgb="FFD26012"/>
      <color rgb="FF335AA1"/>
      <color rgb="FF8CC1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595959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rgbClr val="595959"/>
                </a:solidFill>
              </a:rPr>
              <a:t>% Matches Nominated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rgbClr val="595959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Pivots!$M$3</c:f>
              <c:strCache>
                <c:ptCount val="1"/>
                <c:pt idx="0">
                  <c:v>% NOMINATED</c:v>
                </c:pt>
              </c:strCache>
            </c:strRef>
          </c:tx>
          <c:spPr>
            <a:solidFill>
              <a:srgbClr val="2DAFE5">
                <a:alpha val="30196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595959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Pivots!$D$4:$D$31</c:f>
              <c:strCache>
                <c:ptCount val="28"/>
                <c:pt idx="0">
                  <c:v>Jarrod Bowen</c:v>
                </c:pt>
                <c:pt idx="1">
                  <c:v>Aaron Wan-Bissaka</c:v>
                </c:pt>
                <c:pt idx="2">
                  <c:v>Jean-Clair Todibo</c:v>
                </c:pt>
                <c:pt idx="3">
                  <c:v>Ollie Scarles</c:v>
                </c:pt>
                <c:pt idx="4">
                  <c:v>Lukasz Fabianski</c:v>
                </c:pt>
                <c:pt idx="5">
                  <c:v>Crysensio Summerville</c:v>
                </c:pt>
                <c:pt idx="6">
                  <c:v>Max Kilman</c:v>
                </c:pt>
                <c:pt idx="7">
                  <c:v>Tomas Soucek</c:v>
                </c:pt>
                <c:pt idx="8">
                  <c:v>James Ward-Prowse</c:v>
                </c:pt>
                <c:pt idx="9">
                  <c:v>Mohammed Kudus</c:v>
                </c:pt>
                <c:pt idx="10">
                  <c:v>Niclas Fullkrug</c:v>
                </c:pt>
                <c:pt idx="11">
                  <c:v>Lucas Paqueta</c:v>
                </c:pt>
                <c:pt idx="12">
                  <c:v>Aaron Cresswell</c:v>
                </c:pt>
                <c:pt idx="13">
                  <c:v>Michail Antonio</c:v>
                </c:pt>
                <c:pt idx="14">
                  <c:v>Guido Rodriguez</c:v>
                </c:pt>
                <c:pt idx="15">
                  <c:v>Emerson Palmieri</c:v>
                </c:pt>
                <c:pt idx="16">
                  <c:v>Evan Ferguson</c:v>
                </c:pt>
                <c:pt idx="17">
                  <c:v>Carlos Soler</c:v>
                </c:pt>
                <c:pt idx="18">
                  <c:v>Danny Ings</c:v>
                </c:pt>
                <c:pt idx="19">
                  <c:v>Alphonse Areola</c:v>
                </c:pt>
                <c:pt idx="20">
                  <c:v>Edson Alvarez</c:v>
                </c:pt>
                <c:pt idx="21">
                  <c:v>Vladimir Coufal</c:v>
                </c:pt>
                <c:pt idx="22">
                  <c:v>Luis Guilherme</c:v>
                </c:pt>
                <c:pt idx="23">
                  <c:v>Konstantinos Mavraponos</c:v>
                </c:pt>
                <c:pt idx="24">
                  <c:v>Wes Foderingham</c:v>
                </c:pt>
                <c:pt idx="25">
                  <c:v>Andy Irving</c:v>
                </c:pt>
                <c:pt idx="26">
                  <c:v>Kaelan Casey</c:v>
                </c:pt>
                <c:pt idx="27">
                  <c:v>Lewis Orford</c:v>
                </c:pt>
              </c:strCache>
            </c:strRef>
          </c:cat>
          <c:val>
            <c:numRef>
              <c:f>Pivots!$M$4:$M$31</c:f>
              <c:numCache>
                <c:formatCode>0%</c:formatCode>
                <c:ptCount val="28"/>
                <c:pt idx="0">
                  <c:v>0.66666666666666663</c:v>
                </c:pt>
                <c:pt idx="1">
                  <c:v>0.5</c:v>
                </c:pt>
                <c:pt idx="2">
                  <c:v>0.34482758620689657</c:v>
                </c:pt>
                <c:pt idx="3">
                  <c:v>0.3125</c:v>
                </c:pt>
                <c:pt idx="4">
                  <c:v>0.29411764705882354</c:v>
                </c:pt>
                <c:pt idx="5">
                  <c:v>0.27272727272727271</c:v>
                </c:pt>
                <c:pt idx="6">
                  <c:v>0.26829268292682928</c:v>
                </c:pt>
                <c:pt idx="7">
                  <c:v>0.26315789473684209</c:v>
                </c:pt>
                <c:pt idx="8">
                  <c:v>0.25</c:v>
                </c:pt>
                <c:pt idx="9">
                  <c:v>0.22857142857142856</c:v>
                </c:pt>
                <c:pt idx="10">
                  <c:v>0.2</c:v>
                </c:pt>
                <c:pt idx="11">
                  <c:v>0.16666666666666666</c:v>
                </c:pt>
                <c:pt idx="12">
                  <c:v>0.15</c:v>
                </c:pt>
                <c:pt idx="13">
                  <c:v>0.13333333333333333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0.12121212121212122</c:v>
                </c:pt>
                <c:pt idx="18">
                  <c:v>0.11764705882352941</c:v>
                </c:pt>
                <c:pt idx="19">
                  <c:v>0.11538461538461539</c:v>
                </c:pt>
                <c:pt idx="20">
                  <c:v>9.6774193548387094E-2</c:v>
                </c:pt>
                <c:pt idx="21">
                  <c:v>0.08</c:v>
                </c:pt>
                <c:pt idx="22">
                  <c:v>7.6923076923076927E-2</c:v>
                </c:pt>
                <c:pt idx="23">
                  <c:v>5.7142857142857141E-2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7-4AF2-85F5-31E2EB13A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99394080"/>
        <c:axId val="999390720"/>
      </c:barChart>
      <c:catAx>
        <c:axId val="999394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99390720"/>
        <c:crosses val="autoZero"/>
        <c:auto val="1"/>
        <c:lblAlgn val="ctr"/>
        <c:lblOffset val="100"/>
        <c:noMultiLvlLbl val="0"/>
      </c:catAx>
      <c:valAx>
        <c:axId val="999390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993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018756082455984E-2"/>
          <c:y val="0.12229506448086698"/>
          <c:w val="0.9533819929812144"/>
          <c:h val="0.714915575817564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'Match Grid'!$C$10</c:f>
              <c:strCache>
                <c:ptCount val="1"/>
                <c:pt idx="0">
                  <c:v>Jarrod Bowen</c:v>
                </c:pt>
              </c:strCache>
            </c:strRef>
          </c:tx>
          <c:spPr>
            <a:solidFill>
              <a:srgbClr val="2DAFE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'Match Grid'!$F$3:$AT$3</c:f>
              <c:strCache>
                <c:ptCount val="41"/>
                <c:pt idx="0">
                  <c:v>Villa</c:v>
                </c:pt>
                <c:pt idx="1">
                  <c:v>Palace</c:v>
                </c:pt>
                <c:pt idx="2">
                  <c:v>Bournemouth</c:v>
                </c:pt>
                <c:pt idx="3">
                  <c:v>Man City</c:v>
                </c:pt>
                <c:pt idx="4">
                  <c:v>Fulham</c:v>
                </c:pt>
                <c:pt idx="5">
                  <c:v>Chelsea</c:v>
                </c:pt>
                <c:pt idx="6">
                  <c:v>Liverpool</c:v>
                </c:pt>
                <c:pt idx="7">
                  <c:v>Brentford</c:v>
                </c:pt>
                <c:pt idx="8">
                  <c:v>Ipswich</c:v>
                </c:pt>
                <c:pt idx="9">
                  <c:v>Spurs</c:v>
                </c:pt>
                <c:pt idx="10">
                  <c:v>Man Utd</c:v>
                </c:pt>
                <c:pt idx="11">
                  <c:v>Forest</c:v>
                </c:pt>
                <c:pt idx="12">
                  <c:v>Everton</c:v>
                </c:pt>
                <c:pt idx="13">
                  <c:v>Newcastle</c:v>
                </c:pt>
                <c:pt idx="14">
                  <c:v>Arsenal</c:v>
                </c:pt>
                <c:pt idx="15">
                  <c:v>Leicester</c:v>
                </c:pt>
                <c:pt idx="16">
                  <c:v>Wolves</c:v>
                </c:pt>
                <c:pt idx="17">
                  <c:v>Bournemouth</c:v>
                </c:pt>
                <c:pt idx="18">
                  <c:v>Brighton</c:v>
                </c:pt>
                <c:pt idx="19">
                  <c:v>Southampton</c:v>
                </c:pt>
                <c:pt idx="20">
                  <c:v>Liverpool</c:v>
                </c:pt>
                <c:pt idx="21">
                  <c:v>Man City</c:v>
                </c:pt>
                <c:pt idx="22">
                  <c:v>Villa</c:v>
                </c:pt>
                <c:pt idx="23">
                  <c:v>Fulham</c:v>
                </c:pt>
                <c:pt idx="24">
                  <c:v>Palace</c:v>
                </c:pt>
                <c:pt idx="25">
                  <c:v>Villa</c:v>
                </c:pt>
                <c:pt idx="26">
                  <c:v>Chelsea</c:v>
                </c:pt>
                <c:pt idx="27">
                  <c:v>Brentford</c:v>
                </c:pt>
                <c:pt idx="28">
                  <c:v>Arsenal</c:v>
                </c:pt>
                <c:pt idx="29">
                  <c:v>Leicester</c:v>
                </c:pt>
                <c:pt idx="30">
                  <c:v>Newcastle</c:v>
                </c:pt>
                <c:pt idx="31">
                  <c:v>Everton</c:v>
                </c:pt>
                <c:pt idx="32">
                  <c:v>Wolves</c:v>
                </c:pt>
                <c:pt idx="33">
                  <c:v>Bournemouth</c:v>
                </c:pt>
                <c:pt idx="34">
                  <c:v>Liverpool</c:v>
                </c:pt>
                <c:pt idx="35">
                  <c:v>Southampton</c:v>
                </c:pt>
                <c:pt idx="36">
                  <c:v>Brighton</c:v>
                </c:pt>
                <c:pt idx="37">
                  <c:v>Spurs</c:v>
                </c:pt>
                <c:pt idx="38">
                  <c:v>Man Utd</c:v>
                </c:pt>
                <c:pt idx="39">
                  <c:v>Forest</c:v>
                </c:pt>
                <c:pt idx="40">
                  <c:v>Ipswich</c:v>
                </c:pt>
              </c:strCache>
            </c:strRef>
          </c:cat>
          <c:val>
            <c:numRef>
              <c:f>'Match Grid'!$F$10:$AT$10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5</c:v>
                </c:pt>
                <c:pt idx="16">
                  <c:v>19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17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0</c:v>
                </c:pt>
                <c:pt idx="39">
                  <c:v>3</c:v>
                </c:pt>
                <c:pt idx="4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D-4330-AD52-C19C4BA36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94749743"/>
        <c:axId val="1856844863"/>
      </c:barChart>
      <c:lineChart>
        <c:grouping val="standard"/>
        <c:varyColors val="0"/>
        <c:ser>
          <c:idx val="1"/>
          <c:order val="1"/>
          <c:tx>
            <c:v>Cumulative</c:v>
          </c:tx>
          <c:spPr>
            <a:ln w="15875" cap="rnd">
              <a:solidFill>
                <a:srgbClr val="7C2C3B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'Match Grid'!$F$11:$AT$11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3.0534351145038167E-2</c:v>
                </c:pt>
                <c:pt idx="4">
                  <c:v>7.6335877862595422E-2</c:v>
                </c:pt>
                <c:pt idx="5">
                  <c:v>7.6335877862595422E-2</c:v>
                </c:pt>
                <c:pt idx="6">
                  <c:v>9.9236641221374045E-2</c:v>
                </c:pt>
                <c:pt idx="7">
                  <c:v>9.9236641221374045E-2</c:v>
                </c:pt>
                <c:pt idx="8">
                  <c:v>0.17557251908396945</c:v>
                </c:pt>
                <c:pt idx="9">
                  <c:v>0.18320610687022901</c:v>
                </c:pt>
                <c:pt idx="10">
                  <c:v>0.19083969465648856</c:v>
                </c:pt>
                <c:pt idx="11">
                  <c:v>0.19083969465648856</c:v>
                </c:pt>
                <c:pt idx="12">
                  <c:v>0.20610687022900764</c:v>
                </c:pt>
                <c:pt idx="13">
                  <c:v>0.24427480916030533</c:v>
                </c:pt>
                <c:pt idx="14">
                  <c:v>0.24427480916030533</c:v>
                </c:pt>
                <c:pt idx="15">
                  <c:v>0.28244274809160308</c:v>
                </c:pt>
                <c:pt idx="16">
                  <c:v>0.42748091603053434</c:v>
                </c:pt>
                <c:pt idx="17">
                  <c:v>0.42748091603053434</c:v>
                </c:pt>
                <c:pt idx="18">
                  <c:v>0.48091603053435117</c:v>
                </c:pt>
                <c:pt idx="19">
                  <c:v>0.53435114503816794</c:v>
                </c:pt>
                <c:pt idx="20">
                  <c:v>0.5419847328244275</c:v>
                </c:pt>
                <c:pt idx="21">
                  <c:v>0.5419847328244275</c:v>
                </c:pt>
                <c:pt idx="22">
                  <c:v>0.5419847328244275</c:v>
                </c:pt>
                <c:pt idx="23">
                  <c:v>0.5419847328244275</c:v>
                </c:pt>
                <c:pt idx="24">
                  <c:v>0.5419847328244275</c:v>
                </c:pt>
                <c:pt idx="25">
                  <c:v>0.5419847328244275</c:v>
                </c:pt>
                <c:pt idx="26">
                  <c:v>0.6717557251908397</c:v>
                </c:pt>
                <c:pt idx="27">
                  <c:v>0.6717557251908397</c:v>
                </c:pt>
                <c:pt idx="28">
                  <c:v>0.67938931297709926</c:v>
                </c:pt>
                <c:pt idx="29">
                  <c:v>0.69465648854961837</c:v>
                </c:pt>
                <c:pt idx="30">
                  <c:v>0.69465648854961837</c:v>
                </c:pt>
                <c:pt idx="31">
                  <c:v>0.71755725190839692</c:v>
                </c:pt>
                <c:pt idx="32">
                  <c:v>0.72519083969465647</c:v>
                </c:pt>
                <c:pt idx="33">
                  <c:v>0.76335877862595425</c:v>
                </c:pt>
                <c:pt idx="34">
                  <c:v>0.76335877862595425</c:v>
                </c:pt>
                <c:pt idx="35">
                  <c:v>0.79389312977099236</c:v>
                </c:pt>
                <c:pt idx="36">
                  <c:v>0.81679389312977102</c:v>
                </c:pt>
                <c:pt idx="37">
                  <c:v>0.84732824427480913</c:v>
                </c:pt>
                <c:pt idx="38">
                  <c:v>0.84732824427480913</c:v>
                </c:pt>
                <c:pt idx="39">
                  <c:v>0.87022900763358779</c:v>
                </c:pt>
                <c:pt idx="4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6-4B01-A946-CAB43CC0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100527"/>
        <c:axId val="822103887"/>
      </c:lineChart>
      <c:catAx>
        <c:axId val="49474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56844863"/>
        <c:crosses val="autoZero"/>
        <c:auto val="1"/>
        <c:lblAlgn val="ctr"/>
        <c:lblOffset val="100"/>
        <c:noMultiLvlLbl val="0"/>
      </c:catAx>
      <c:valAx>
        <c:axId val="1856844863"/>
        <c:scaling>
          <c:orientation val="minMax"/>
          <c:max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494749743"/>
        <c:crosses val="autoZero"/>
        <c:crossBetween val="between"/>
        <c:majorUnit val="5"/>
      </c:valAx>
      <c:valAx>
        <c:axId val="822103887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2100527"/>
        <c:crosses val="max"/>
        <c:crossBetween val="between"/>
      </c:valAx>
      <c:catAx>
        <c:axId val="822100527"/>
        <c:scaling>
          <c:orientation val="minMax"/>
        </c:scaling>
        <c:delete val="1"/>
        <c:axPos val="b"/>
        <c:majorTickMark val="out"/>
        <c:minorTickMark val="none"/>
        <c:tickLblPos val="nextTo"/>
        <c:crossAx val="8221038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5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18750</xdr:colOff>
      <xdr:row>20</xdr:row>
      <xdr:rowOff>161924</xdr:rowOff>
    </xdr:from>
    <xdr:to>
      <xdr:col>16</xdr:col>
      <xdr:colOff>838200</xdr:colOff>
      <xdr:row>35</xdr:row>
      <xdr:rowOff>153374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449F56-97B9-4F9E-AE3E-3F211045B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161926</xdr:colOff>
      <xdr:row>8</xdr:row>
      <xdr:rowOff>142876</xdr:rowOff>
    </xdr:from>
    <xdr:to>
      <xdr:col>16</xdr:col>
      <xdr:colOff>819150</xdr:colOff>
      <xdr:row>18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2A593C9-9FE2-E00A-71A2-104C5B5B9157}"/>
            </a:ext>
          </a:extLst>
        </xdr:cNvPr>
        <xdr:cNvSpPr/>
      </xdr:nvSpPr>
      <xdr:spPr>
        <a:xfrm>
          <a:off x="10048876" y="1657351"/>
          <a:ext cx="3686174" cy="1704974"/>
        </a:xfrm>
        <a:prstGeom prst="rect">
          <a:avLst/>
        </a:prstGeom>
        <a:solidFill>
          <a:srgbClr val="2DAFE5">
            <a:alpha val="3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19050</xdr:colOff>
      <xdr:row>7</xdr:row>
      <xdr:rowOff>9525</xdr:rowOff>
    </xdr:from>
    <xdr:to>
      <xdr:col>20</xdr:col>
      <xdr:colOff>838200</xdr:colOff>
      <xdr:row>20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CD9215-8923-4273-8C03-C5493ADCF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95251</xdr:colOff>
      <xdr:row>21</xdr:row>
      <xdr:rowOff>38100</xdr:rowOff>
    </xdr:from>
    <xdr:to>
      <xdr:col>20</xdr:col>
      <xdr:colOff>839700</xdr:colOff>
      <xdr:row>22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1DF84AF-7278-B305-900E-A3C626887F5B}"/>
            </a:ext>
          </a:extLst>
        </xdr:cNvPr>
        <xdr:cNvSpPr/>
      </xdr:nvSpPr>
      <xdr:spPr>
        <a:xfrm>
          <a:off x="13858876" y="3771900"/>
          <a:ext cx="2830424" cy="2476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rgbClr val="595959"/>
              </a:solidFill>
              <a:latin typeface="Aptos" panose="020B0004020202020204" pitchFamily="34" charset="0"/>
            </a:rPr>
            <a:t>Team</a:t>
          </a:r>
          <a:r>
            <a:rPr lang="en-GB" sz="1000" b="1" baseline="0">
              <a:solidFill>
                <a:srgbClr val="595959"/>
              </a:solidFill>
              <a:latin typeface="Aptos" panose="020B0004020202020204" pitchFamily="34" charset="0"/>
            </a:rPr>
            <a:t> of the Season</a:t>
          </a:r>
          <a:endParaRPr lang="en-GB" sz="1000" b="1">
            <a:solidFill>
              <a:srgbClr val="595959"/>
            </a:solidFill>
            <a:latin typeface="Aptos" panose="020B00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om.aldworth" refreshedDate="45749.407230555553" backgroundQuery="1" createdVersion="8" refreshedVersion="8" minRefreshableVersion="3" recordCount="0" supportSubquery="1" supportAdvancedDrill="1" xr:uid="{36C49D17-55FD-4FF7-853B-63B256BB117A}">
  <cacheSource type="external" connectionId="1"/>
  <cacheFields count="2">
    <cacheField name="[Measures].[Sum of % MATCHES NOMINATED]" caption="Sum of % MATCHES NOMINATED" numFmtId="0" hierarchy="15" level="32767"/>
    <cacheField name="[Table2].[PLAYER].[PLAYER]" caption="PLAYER" numFmtId="0" hierarchy="1" level="1">
      <sharedItems count="28">
        <s v="Aaron Cresswell"/>
        <s v="Aaron Wan-Bissaka"/>
        <s v="Alphonse Areola"/>
        <s v="Andy Irving"/>
        <s v="Carlos Soler"/>
        <s v="Crysensio Summerville"/>
        <s v="Danny Ings"/>
        <s v="Edson Alvarez"/>
        <s v="Emerson Palmieri"/>
        <s v="Evan Ferguson"/>
        <s v="Guido Rodriguez"/>
        <s v="James Ward-Prowse"/>
        <s v="Jarrod Bowen"/>
        <s v="Jean-Clair Todibo"/>
        <s v="Kaelan Casey"/>
        <s v="Konstantinos Mavraponos"/>
        <s v="Lewis Orford"/>
        <s v="Lucas Paqueta"/>
        <s v="Luis Guilherme"/>
        <s v="Lukasz Fabianski"/>
        <s v="Max Kilman"/>
        <s v="Michail Antonio"/>
        <s v="Mohammed Kudus"/>
        <s v="Niclas Fullkrug"/>
        <s v="Ollie Scarles"/>
        <s v="Tomas Soucek"/>
        <s v="Vladimir Coufal"/>
        <s v="Wes Foderingham"/>
      </sharedItems>
    </cacheField>
  </cacheFields>
  <cacheHierarchies count="19">
    <cacheHierarchy uniqueName="[Table2].[#]" caption="#" attribute="1" defaultMemberUniqueName="[Table2].[#].[All]" allUniqueName="[Table2].[#].[All]" dimensionUniqueName="[Table2]" displayFolder="" count="0" memberValueDatatype="20" unbalanced="0"/>
    <cacheHierarchy uniqueName="[Table2].[PLAYER]" caption="PLAYER" attribute="1" defaultMemberUniqueName="[Table2].[PLAYER].[All]" allUniqueName="[Table2].[PLAYER].[All]" dimensionUniqueName="[Table2]" displayFolder="" count="2" memberValueDatatype="130" unbalanced="0">
      <fieldsUsage count="2">
        <fieldUsage x="-1"/>
        <fieldUsage x="1"/>
      </fieldsUsage>
    </cacheHierarchy>
    <cacheHierarchy uniqueName="[Table2].[POS]" caption="POS" attribute="1" defaultMemberUniqueName="[Table2].[POS].[All]" allUniqueName="[Table2].[POS].[All]" dimensionUniqueName="[Table2]" displayFolder="" count="0" memberValueDatatype="130" unbalanced="0"/>
    <cacheHierarchy uniqueName="[Table2].[DOB]" caption="DOB" attribute="1" time="1" defaultMemberUniqueName="[Table2].[DOB].[All]" allUniqueName="[Table2].[DOB].[All]" dimensionUniqueName="[Table2]" displayFolder="" count="0" memberValueDatatype="7" unbalanced="0"/>
    <cacheHierarchy uniqueName="[Table2].[AGE]" caption="AGE" attribute="1" defaultMemberUniqueName="[Table2].[AGE].[All]" allUniqueName="[Table2].[AGE].[All]" dimensionUniqueName="[Table2]" displayFolder="" count="0" memberValueDatatype="20" unbalanced="0"/>
    <cacheHierarchy uniqueName="[Table2].[APPS]" caption="APPS" attribute="1" defaultMemberUniqueName="[Table2].[APPS].[All]" allUniqueName="[Table2].[APPS].[All]" dimensionUniqueName="[Table2]" displayFolder="" count="0" memberValueDatatype="20" unbalanced="0"/>
    <cacheHierarchy uniqueName="[Table2].[RANK]" caption="RANK" attribute="1" defaultMemberUniqueName="[Table2].[RANK].[All]" allUniqueName="[Table2].[RANK].[All]" dimensionUniqueName="[Table2]" displayFolder="" count="0" memberValueDatatype="20" unbalanced="0"/>
    <cacheHierarchy uniqueName="[Table2].[POINTS]" caption="POINTS" attribute="1" defaultMemberUniqueName="[Table2].[POINTS].[All]" allUniqueName="[Table2].[POINTS].[All]" dimensionUniqueName="[Table2]" displayFolder="" count="0" memberValueDatatype="20" unbalanced="0"/>
    <cacheHierarchy uniqueName="[Table2].[TOTAL NOMS]" caption="TOTAL NOMS" attribute="1" defaultMemberUniqueName="[Table2].[TOTAL NOMS].[All]" allUniqueName="[Table2].[TOTAL NOMS].[All]" dimensionUniqueName="[Table2]" displayFolder="" count="0" memberValueDatatype="20" unbalanced="0"/>
    <cacheHierarchy uniqueName="[Table2].[MATCH NOMS]" caption="MATCH NOMS" attribute="1" defaultMemberUniqueName="[Table2].[MATCH NOMS].[All]" allUniqueName="[Table2].[MATCH NOMS].[All]" dimensionUniqueName="[Table2]" displayFolder="" count="0" memberValueDatatype="20" unbalanced="0"/>
    <cacheHierarchy uniqueName="[Table2].[% MATCHES NOMINATED]" caption="% MATCHES NOMINATED" attribute="1" defaultMemberUniqueName="[Table2].[% MATCHES NOMINATED].[All]" allUniqueName="[Table2].[% MATCHES NOMINATED].[All]" dimensionUniqueName="[Table2]" displayFolder="" count="0" memberValueDatatype="5" unbalanced="0"/>
    <cacheHierarchy uniqueName="[Table2].[MOTM]" caption="MOTM" attribute="1" defaultMemberUniqueName="[Table2].[MOTM].[All]" allUniqueName="[Table2].[MOTM].[All]" dimensionUniqueName="[Table2]" displayFolder="" count="0" memberValueDatatype="20" unbalanced="0"/>
    <cacheHierarchy uniqueName="[Table2].[2ND / 3RD]" caption="2ND / 3RD" attribute="1" defaultMemberUniqueName="[Table2].[2ND / 3RD].[All]" allUniqueName="[Table2].[2ND / 3RD].[All]" dimensionUniqueName="[Table2]" displayFolder="" count="0" memberValueDatatype="20" unbalanced="0"/>
    <cacheHierarchy uniqueName="[Measures].[__XL_Count Table2]" caption="__XL_Count Table2" measure="1" displayFolder="" measureGroup="Table2" count="0" hidden="1"/>
    <cacheHierarchy uniqueName="[Measures].[__No measures defined]" caption="__No measures defined" measure="1" displayFolder="" count="0" hidden="1"/>
    <cacheHierarchy uniqueName="[Measures].[Sum of % MATCHES NOMINATED]" caption="Sum of % MATCHES NOMINATED" measure="1" displayFolder="" measureGroup="Table2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Average of % MATCHES NOMINATED]" caption="Average of % MATCHES NOMINATED" measure="1" displayFolder="" measureGroup="Table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Max of % MATCHES NOMINATED]" caption="Max of % MATCHES NOMINATED" measure="1" displayFolder="" measureGroup="Table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TOTAL NOMS]" caption="Sum of TOTAL NOMS" measure="1" displayFolder="" measureGroup="Table2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0A5773-C623-4002-A70A-B7B86A6E169E}" name="PivotTable6" cacheId="0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11">
  <location ref="A3:B32" firstHeaderRow="1" firstDataRow="1" firstDataCol="1"/>
  <pivotFields count="2">
    <pivotField dataField="1" subtotalTop="0" showAll="0" defaultSubtotal="0"/>
    <pivotField axis="axisRow" allDrilled="1" subtotalTop="0" showAll="0" sortType="descending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9">
    <i>
      <x v="12"/>
    </i>
    <i>
      <x v="1"/>
    </i>
    <i>
      <x v="24"/>
    </i>
    <i>
      <x v="11"/>
    </i>
    <i>
      <x v="19"/>
    </i>
    <i>
      <x v="20"/>
    </i>
    <i>
      <x v="13"/>
    </i>
    <i>
      <x v="5"/>
    </i>
    <i>
      <x v="22"/>
    </i>
    <i>
      <x v="25"/>
    </i>
    <i>
      <x/>
    </i>
    <i>
      <x v="23"/>
    </i>
    <i>
      <x v="9"/>
    </i>
    <i>
      <x v="8"/>
    </i>
    <i>
      <x v="4"/>
    </i>
    <i>
      <x v="10"/>
    </i>
    <i>
      <x v="17"/>
    </i>
    <i>
      <x v="21"/>
    </i>
    <i>
      <x v="6"/>
    </i>
    <i>
      <x v="18"/>
    </i>
    <i>
      <x v="7"/>
    </i>
    <i>
      <x v="2"/>
    </i>
    <i>
      <x v="15"/>
    </i>
    <i>
      <x v="26"/>
    </i>
    <i>
      <x v="16"/>
    </i>
    <i>
      <x v="27"/>
    </i>
    <i>
      <x v="3"/>
    </i>
    <i>
      <x v="14"/>
    </i>
    <i t="grand">
      <x/>
    </i>
  </rowItems>
  <colItems count="1">
    <i/>
  </colItems>
  <dataFields count="1">
    <dataField name="Sum of % MATCHES NOMINATED" fld="0" baseField="0" baseItem="0" numFmtId="9"/>
  </dataFields>
  <formats count="8">
    <format dxfId="4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" type="button" dataOnly="0" labelOnly="1" outline="0" axis="axisRow" fieldPosition="0"/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grandRow="1" outline="0" fieldPosition="0"/>
    </format>
    <format dxfId="34">
      <pivotArea dataOnly="0" labelOnly="1" outline="0" axis="axisValues" fieldPosition="0"/>
    </format>
  </format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HOTY_2023-24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D846A2-5E46-4120-BD3F-888FAC22FEB5}" name="Table2" displayName="Table2" ref="B7:N35" totalsRowShown="0" headerRowDxfId="33" dataDxfId="31" headerRowBorderDxfId="32" tableBorderDxfId="30">
  <autoFilter ref="B7:N35" xr:uid="{5ED846A2-5E46-4120-BD3F-888FAC22FEB5}"/>
  <tableColumns count="13">
    <tableColumn id="1" xr3:uid="{5F008FC1-527B-48AD-9312-743A827229FA}" name="#" dataDxfId="29"/>
    <tableColumn id="2" xr3:uid="{CC965C2A-2751-451A-A281-E336AD0D76A4}" name="PLAYER" dataDxfId="28"/>
    <tableColumn id="3" xr3:uid="{8A791BAB-8049-4ACF-B635-033C3FC1415E}" name="POS" dataDxfId="27"/>
    <tableColumn id="4" xr3:uid="{71DDD680-A4A0-4760-AA79-79CBF7E0B189}" name="DOB" dataDxfId="26"/>
    <tableColumn id="5" xr3:uid="{5BF5F549-4AD4-469F-A290-D0265BF06F80}" name="AGE" dataDxfId="25">
      <calculatedColumnFormula>ROUNDDOWN((TODAY()-E8)/365.25,0)</calculatedColumnFormula>
    </tableColumn>
    <tableColumn id="6" xr3:uid="{DAE0C473-D657-4E98-8E7E-536B41120E26}" name="APPS" dataDxfId="24"/>
    <tableColumn id="7" xr3:uid="{166620DE-F368-4DD6-9FC3-48AA9D38BF21}" name="RANK" dataDxfId="23">
      <calculatedColumnFormula>_xlfn.RANK.EQ($I8,$I$8:$I$35)+COUNTIFS($I$8:$I$35,$I8,$L$8:$L$35,"&gt;"&amp;$L8)+COUNTIFS($I$8:$I$35,$I8,$L$8:$L$35,$L8,$K$8:$K$35,"&gt;"&amp;$K8)+COUNTIFS($I$8:$I$35,$I8,$L$8:$L$35,$L8,$K$8:$K$35,$K8,$M$8:$M$35,"&gt;"&amp;$M8)+COUNTIFS($I$8:$I$35,$I8,$L$8:$L$35,$L8,$K$8:$K$35,$K8,$M$8:$M$35,$M8,$N$8:$N$35,"&gt;"&amp;$N8)+COUNTIFS($I$8:$I$35,$I8,$L$8:$L$35,$L8,$K$8:$K$35,$K8,$M$8:$M$35,$M8,$N$8:$N$35,$N8,$J$8:$J$35,"&gt;"&amp;$J8)</calculatedColumnFormula>
    </tableColumn>
    <tableColumn id="8" xr3:uid="{C5E5ABF8-BF12-46C9-B052-FB83D6145B10}" name="POINTS" dataDxfId="22">
      <calculatedColumnFormula>(COUNTIF('Match Grid'!$F$7:$BH$7,"*"&amp;'WHU606 HOTY'!$C8&amp;"*")*3)+(COUNTIF('Match Grid'!$F$8:$BH$8,"*"&amp;'WHU606 HOTY'!$C8&amp;"*")*2)+COUNTIF('Match Grid'!$F$9:$BH$9,"*"&amp;'WHU606 HOTY'!$C8&amp;"*")</calculatedColumnFormula>
    </tableColumn>
    <tableColumn id="9" xr3:uid="{55B1F306-42A8-470C-ADD6-7044CC52FA22}" name="TOTAL NOMS" dataDxfId="21">
      <calculatedColumnFormula>SUMIF('Match Grid'!$C$13:$C$69,'WHU606 HOTY'!$C8,'Match Grid'!$E$13:$E$69)</calculatedColumnFormula>
    </tableColumn>
    <tableColumn id="10" xr3:uid="{8F4DD5B0-2F21-4333-BDD5-53FDC28E2C12}" name="MATCH NOMS" dataDxfId="20">
      <calculatedColumnFormula>SUMIF('Match Grid'!$C$13:$C$69,'WHU606 HOTY'!$C8,'Match Grid'!$D$13:$D$69)</calculatedColumnFormula>
    </tableColumn>
    <tableColumn id="11" xr3:uid="{8157CB19-D851-4A1F-9CDB-25EB21C0F8EB}" name="% MATCHES NOMINATED" dataDxfId="19" dataCellStyle="Percent">
      <calculatedColumnFormula>IFERROR(IF(G8&lt;5,0,K8/G8),0)</calculatedColumnFormula>
    </tableColumn>
    <tableColumn id="12" xr3:uid="{15FF0992-2D8C-4A8B-9CC3-116858DAFB31}" name="MOTM" dataDxfId="18">
      <calculatedColumnFormula>COUNTIF('Match Grid'!$7:$7,"*"&amp;'WHU606 HOTY'!$C8&amp;"*")</calculatedColumnFormula>
    </tableColumn>
    <tableColumn id="13" xr3:uid="{6CF6EF03-ACCC-4174-AF90-4CF03D7C18D0}" name="2ND / 3RD" dataDxfId="17">
      <calculatedColumnFormula>COUNTIF('Match Grid'!$8:$9,"*"&amp;'WHU606 HOTY'!$C8&amp;"*")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0C3E-33A5-4834-9ED0-1C524DEA8451}">
  <dimension ref="A3:M32"/>
  <sheetViews>
    <sheetView workbookViewId="0">
      <selection activeCell="M3" activeCellId="1" sqref="D3:D31 M3:M31"/>
    </sheetView>
  </sheetViews>
  <sheetFormatPr defaultRowHeight="11.25" x14ac:dyDescent="0.2"/>
  <cols>
    <col min="1" max="1" width="19" style="1" bestFit="1" customWidth="1"/>
    <col min="2" max="2" width="24.85546875" style="1" bestFit="1" customWidth="1"/>
    <col min="3" max="3" width="21.7109375" style="1" bestFit="1" customWidth="1"/>
    <col min="4" max="16384" width="9.140625" style="1"/>
  </cols>
  <sheetData>
    <row r="3" spans="1:13" x14ac:dyDescent="0.2">
      <c r="A3" s="79" t="s">
        <v>73</v>
      </c>
      <c r="B3" s="80" t="s">
        <v>75</v>
      </c>
      <c r="D3" s="1" t="s">
        <v>123</v>
      </c>
      <c r="M3" s="1" t="s">
        <v>130</v>
      </c>
    </row>
    <row r="4" spans="1:13" x14ac:dyDescent="0.2">
      <c r="A4" s="81" t="s">
        <v>11</v>
      </c>
      <c r="B4" s="82">
        <v>0.6071428571428571</v>
      </c>
      <c r="D4" s="1" t="str" cm="1">
        <f t="array" aca="1" ref="D4:M31" ca="1">_xlfn.SORTBY(Table2[[PLAYER]:[% MATCHES NOMINATED]],Table2[% MATCHES NOMINATED],-1)</f>
        <v>Jarrod Bowen</v>
      </c>
      <c r="E4" s="1" t="str">
        <f ca="1"/>
        <v>FW</v>
      </c>
      <c r="F4" s="1">
        <f ca="1"/>
        <v>35419</v>
      </c>
      <c r="G4" s="1">
        <f ca="1"/>
        <v>28</v>
      </c>
      <c r="H4" s="1">
        <f ca="1"/>
        <v>36</v>
      </c>
      <c r="I4" s="1">
        <f ca="1"/>
        <v>1</v>
      </c>
      <c r="J4" s="1">
        <f ca="1"/>
        <v>49</v>
      </c>
      <c r="K4" s="1">
        <f ca="1"/>
        <v>131</v>
      </c>
      <c r="L4" s="1">
        <f ca="1"/>
        <v>24</v>
      </c>
      <c r="M4" s="87">
        <f ca="1"/>
        <v>0.66666666666666663</v>
      </c>
    </row>
    <row r="5" spans="1:13" x14ac:dyDescent="0.2">
      <c r="A5" s="81" t="s">
        <v>88</v>
      </c>
      <c r="B5" s="82">
        <v>0.5161290322580645</v>
      </c>
      <c r="D5" s="1" t="str">
        <f ca="1"/>
        <v>Aaron Wan-Bissaka</v>
      </c>
      <c r="E5" s="1" t="str">
        <f ca="1"/>
        <v>DF</v>
      </c>
      <c r="F5" s="1">
        <f ca="1"/>
        <v>35760</v>
      </c>
      <c r="G5" s="1">
        <f ca="1"/>
        <v>27</v>
      </c>
      <c r="H5" s="1">
        <f ca="1"/>
        <v>38</v>
      </c>
      <c r="I5" s="1">
        <f ca="1"/>
        <v>2</v>
      </c>
      <c r="J5" s="1">
        <f ca="1"/>
        <v>40</v>
      </c>
      <c r="K5" s="1">
        <f ca="1"/>
        <v>99</v>
      </c>
      <c r="L5" s="1">
        <f ca="1"/>
        <v>19</v>
      </c>
      <c r="M5" s="87">
        <f ca="1"/>
        <v>0.5</v>
      </c>
    </row>
    <row r="6" spans="1:13" x14ac:dyDescent="0.2">
      <c r="A6" s="81" t="s">
        <v>110</v>
      </c>
      <c r="B6" s="82">
        <v>0.41666666666666669</v>
      </c>
      <c r="D6" s="1" t="str">
        <f ca="1"/>
        <v>Jean-Clair Todibo</v>
      </c>
      <c r="E6" s="1" t="str">
        <f ca="1"/>
        <v>DF</v>
      </c>
      <c r="F6" s="1">
        <f ca="1"/>
        <v>36524</v>
      </c>
      <c r="G6" s="1">
        <f ca="1"/>
        <v>25</v>
      </c>
      <c r="H6" s="1">
        <f ca="1"/>
        <v>29</v>
      </c>
      <c r="I6" s="1">
        <f ca="1"/>
        <v>6</v>
      </c>
      <c r="J6" s="1">
        <f ca="1"/>
        <v>12</v>
      </c>
      <c r="K6" s="1">
        <f ca="1"/>
        <v>21</v>
      </c>
      <c r="L6" s="1">
        <f ca="1"/>
        <v>10</v>
      </c>
      <c r="M6" s="87">
        <f ca="1"/>
        <v>0.34482758620689657</v>
      </c>
    </row>
    <row r="7" spans="1:13" x14ac:dyDescent="0.2">
      <c r="A7" s="81" t="s">
        <v>118</v>
      </c>
      <c r="B7" s="82">
        <v>0.375</v>
      </c>
      <c r="D7" s="1" t="str">
        <f ca="1"/>
        <v>Ollie Scarles</v>
      </c>
      <c r="E7" s="1" t="str">
        <f ca="1"/>
        <v>DF</v>
      </c>
      <c r="F7" s="1">
        <f ca="1"/>
        <v>38698</v>
      </c>
      <c r="G7" s="1">
        <f ca="1"/>
        <v>19</v>
      </c>
      <c r="H7" s="1">
        <f ca="1"/>
        <v>16</v>
      </c>
      <c r="I7" s="1">
        <f ca="1"/>
        <v>14</v>
      </c>
      <c r="J7" s="1">
        <f ca="1"/>
        <v>5</v>
      </c>
      <c r="K7" s="1">
        <f ca="1"/>
        <v>17</v>
      </c>
      <c r="L7" s="1">
        <f ca="1"/>
        <v>5</v>
      </c>
      <c r="M7" s="87">
        <f ca="1"/>
        <v>0.3125</v>
      </c>
    </row>
    <row r="8" spans="1:13" x14ac:dyDescent="0.2">
      <c r="A8" s="81" t="s">
        <v>3</v>
      </c>
      <c r="B8" s="82">
        <v>0.3125</v>
      </c>
      <c r="D8" s="1" t="str">
        <f ca="1"/>
        <v>Lukasz Fabianski</v>
      </c>
      <c r="E8" s="1" t="str">
        <f ca="1"/>
        <v>GK</v>
      </c>
      <c r="F8" s="1">
        <f ca="1"/>
        <v>31155</v>
      </c>
      <c r="G8" s="1">
        <f ca="1"/>
        <v>40</v>
      </c>
      <c r="H8" s="1">
        <f ca="1"/>
        <v>17</v>
      </c>
      <c r="I8" s="1">
        <f ca="1"/>
        <v>9</v>
      </c>
      <c r="J8" s="1">
        <f ca="1"/>
        <v>8</v>
      </c>
      <c r="K8" s="1">
        <f ca="1"/>
        <v>26</v>
      </c>
      <c r="L8" s="1">
        <f ca="1"/>
        <v>5</v>
      </c>
      <c r="M8" s="87">
        <f ca="1"/>
        <v>0.29411764705882354</v>
      </c>
    </row>
    <row r="9" spans="1:13" x14ac:dyDescent="0.2">
      <c r="A9" s="81" t="s">
        <v>87</v>
      </c>
      <c r="B9" s="82">
        <v>0.30303030303030304</v>
      </c>
      <c r="D9" s="1" t="str">
        <f ca="1"/>
        <v>Crysensio Summerville</v>
      </c>
      <c r="E9" s="1" t="str">
        <f ca="1"/>
        <v>FW</v>
      </c>
      <c r="F9" s="1">
        <f ca="1"/>
        <v>37194</v>
      </c>
      <c r="G9" s="1">
        <f ca="1"/>
        <v>23</v>
      </c>
      <c r="H9" s="1">
        <f ca="1"/>
        <v>22</v>
      </c>
      <c r="I9" s="1">
        <f ca="1"/>
        <v>4</v>
      </c>
      <c r="J9" s="1">
        <f ca="1"/>
        <v>17</v>
      </c>
      <c r="K9" s="1">
        <f ca="1"/>
        <v>51</v>
      </c>
      <c r="L9" s="1">
        <f ca="1"/>
        <v>6</v>
      </c>
      <c r="M9" s="87">
        <f ca="1"/>
        <v>0.27272727272727271</v>
      </c>
    </row>
    <row r="10" spans="1:13" x14ac:dyDescent="0.2">
      <c r="A10" s="81" t="s">
        <v>86</v>
      </c>
      <c r="B10" s="82">
        <v>0.2857142857142857</v>
      </c>
      <c r="D10" s="1" t="str">
        <f ca="1"/>
        <v>Max Kilman</v>
      </c>
      <c r="E10" s="1" t="str">
        <f ca="1"/>
        <v>DF</v>
      </c>
      <c r="F10" s="1">
        <f ca="1"/>
        <v>35573</v>
      </c>
      <c r="G10" s="1">
        <f ca="1"/>
        <v>28</v>
      </c>
      <c r="H10" s="1">
        <f ca="1"/>
        <v>41</v>
      </c>
      <c r="I10" s="1">
        <f ca="1"/>
        <v>7</v>
      </c>
      <c r="J10" s="1">
        <f ca="1"/>
        <v>12</v>
      </c>
      <c r="K10" s="1">
        <f ca="1"/>
        <v>31</v>
      </c>
      <c r="L10" s="1">
        <f ca="1"/>
        <v>11</v>
      </c>
      <c r="M10" s="87">
        <f ca="1"/>
        <v>0.26829268292682928</v>
      </c>
    </row>
    <row r="11" spans="1:13" x14ac:dyDescent="0.2">
      <c r="A11" s="81" t="s">
        <v>80</v>
      </c>
      <c r="B11" s="82">
        <v>0.27272727272727271</v>
      </c>
      <c r="D11" s="1" t="str">
        <f ca="1"/>
        <v>Tomas Soucek</v>
      </c>
      <c r="E11" s="1" t="str">
        <f ca="1"/>
        <v>MF</v>
      </c>
      <c r="F11" s="1">
        <f ca="1"/>
        <v>34757</v>
      </c>
      <c r="G11" s="1">
        <f ca="1"/>
        <v>30</v>
      </c>
      <c r="H11" s="1">
        <f ca="1"/>
        <v>38</v>
      </c>
      <c r="I11" s="1">
        <f ca="1"/>
        <v>3</v>
      </c>
      <c r="J11" s="1">
        <f ca="1"/>
        <v>18</v>
      </c>
      <c r="K11" s="1">
        <f ca="1"/>
        <v>40</v>
      </c>
      <c r="L11" s="1">
        <f ca="1"/>
        <v>10</v>
      </c>
      <c r="M11" s="87">
        <f ca="1"/>
        <v>0.26315789473684209</v>
      </c>
    </row>
    <row r="12" spans="1:13" x14ac:dyDescent="0.2">
      <c r="A12" s="81" t="s">
        <v>36</v>
      </c>
      <c r="B12" s="82">
        <v>0.25925925925925924</v>
      </c>
      <c r="D12" s="1" t="str">
        <f ca="1"/>
        <v>James Ward-Prowse</v>
      </c>
      <c r="E12" s="1" t="str">
        <f ca="1"/>
        <v>MF</v>
      </c>
      <c r="F12" s="1">
        <f ca="1"/>
        <v>34639</v>
      </c>
      <c r="G12" s="1">
        <f ca="1"/>
        <v>30</v>
      </c>
      <c r="H12" s="1">
        <f ca="1"/>
        <v>16</v>
      </c>
      <c r="I12" s="1">
        <f ca="1"/>
        <v>13</v>
      </c>
      <c r="J12" s="1">
        <f ca="1"/>
        <v>6</v>
      </c>
      <c r="K12" s="1">
        <f ca="1"/>
        <v>14</v>
      </c>
      <c r="L12" s="1">
        <f ca="1"/>
        <v>4</v>
      </c>
      <c r="M12" s="87">
        <f ca="1"/>
        <v>0.25</v>
      </c>
    </row>
    <row r="13" spans="1:13" x14ac:dyDescent="0.2">
      <c r="A13" s="81" t="s">
        <v>12</v>
      </c>
      <c r="B13" s="82">
        <v>0.25806451612903225</v>
      </c>
      <c r="D13" s="1" t="str">
        <f ca="1"/>
        <v>Mohammed Kudus</v>
      </c>
      <c r="E13" s="1" t="str">
        <f ca="1"/>
        <v>FW</v>
      </c>
      <c r="F13" s="1">
        <f ca="1"/>
        <v>36740</v>
      </c>
      <c r="G13" s="1">
        <f ca="1"/>
        <v>24</v>
      </c>
      <c r="H13" s="1">
        <f ca="1"/>
        <v>35</v>
      </c>
      <c r="I13" s="1">
        <f ca="1"/>
        <v>5</v>
      </c>
      <c r="J13" s="1">
        <f ca="1"/>
        <v>17</v>
      </c>
      <c r="K13" s="1">
        <f ca="1"/>
        <v>39</v>
      </c>
      <c r="L13" s="1">
        <f ca="1"/>
        <v>8</v>
      </c>
      <c r="M13" s="87">
        <f ca="1"/>
        <v>0.22857142857142856</v>
      </c>
    </row>
    <row r="14" spans="1:13" x14ac:dyDescent="0.2">
      <c r="A14" s="81" t="s">
        <v>4</v>
      </c>
      <c r="B14" s="82">
        <v>0.1875</v>
      </c>
      <c r="D14" s="1" t="str">
        <f ca="1"/>
        <v>Niclas Fullkrug</v>
      </c>
      <c r="E14" s="1" t="str">
        <f ca="1"/>
        <v>FW</v>
      </c>
      <c r="F14" s="1">
        <f ca="1"/>
        <v>34009</v>
      </c>
      <c r="G14" s="1">
        <f ca="1"/>
        <v>32</v>
      </c>
      <c r="H14" s="1">
        <f ca="1"/>
        <v>20</v>
      </c>
      <c r="I14" s="1">
        <f ca="1"/>
        <v>10</v>
      </c>
      <c r="J14" s="1">
        <f ca="1"/>
        <v>8</v>
      </c>
      <c r="K14" s="1">
        <f ca="1"/>
        <v>16</v>
      </c>
      <c r="L14" s="1">
        <f ca="1"/>
        <v>4</v>
      </c>
      <c r="M14" s="87">
        <f ca="1"/>
        <v>0.2</v>
      </c>
    </row>
    <row r="15" spans="1:13" x14ac:dyDescent="0.2">
      <c r="A15" s="81" t="s">
        <v>81</v>
      </c>
      <c r="B15" s="82">
        <v>0.16666666666666666</v>
      </c>
      <c r="D15" s="1" t="str">
        <f ca="1"/>
        <v>Lucas Paqueta</v>
      </c>
      <c r="E15" s="1" t="str">
        <f ca="1"/>
        <v>MF</v>
      </c>
      <c r="F15" s="1">
        <f ca="1"/>
        <v>35669</v>
      </c>
      <c r="G15" s="1">
        <f ca="1"/>
        <v>27</v>
      </c>
      <c r="H15" s="1">
        <f ca="1"/>
        <v>36</v>
      </c>
      <c r="I15" s="1">
        <f ca="1"/>
        <v>8</v>
      </c>
      <c r="J15" s="1">
        <f ca="1"/>
        <v>11</v>
      </c>
      <c r="K15" s="1">
        <f ca="1"/>
        <v>26</v>
      </c>
      <c r="L15" s="1">
        <f ca="1"/>
        <v>6</v>
      </c>
      <c r="M15" s="87">
        <f ca="1"/>
        <v>0.16666666666666666</v>
      </c>
    </row>
    <row r="16" spans="1:13" x14ac:dyDescent="0.2">
      <c r="A16" s="81" t="s">
        <v>119</v>
      </c>
      <c r="B16" s="82">
        <v>0.16666666666666666</v>
      </c>
      <c r="D16" s="1" t="str">
        <f ca="1"/>
        <v>Aaron Cresswell</v>
      </c>
      <c r="E16" s="1" t="str">
        <f ca="1"/>
        <v>DF</v>
      </c>
      <c r="F16" s="1">
        <f ca="1"/>
        <v>32857</v>
      </c>
      <c r="G16" s="1">
        <f ca="1"/>
        <v>35</v>
      </c>
      <c r="H16" s="1">
        <f ca="1"/>
        <v>20</v>
      </c>
      <c r="I16" s="1">
        <f ca="1"/>
        <v>15</v>
      </c>
      <c r="J16" s="1">
        <f ca="1"/>
        <v>5</v>
      </c>
      <c r="K16" s="1">
        <f ca="1"/>
        <v>9</v>
      </c>
      <c r="L16" s="1">
        <f ca="1"/>
        <v>3</v>
      </c>
      <c r="M16" s="87">
        <f ca="1"/>
        <v>0.15</v>
      </c>
    </row>
    <row r="17" spans="1:13" x14ac:dyDescent="0.2">
      <c r="A17" s="81" t="s">
        <v>31</v>
      </c>
      <c r="B17" s="82">
        <v>0.14814814814814814</v>
      </c>
      <c r="D17" s="1" t="str">
        <f ca="1"/>
        <v>Michail Antonio</v>
      </c>
      <c r="E17" s="1" t="str">
        <f ca="1"/>
        <v>FW</v>
      </c>
      <c r="F17" s="1">
        <f ca="1"/>
        <v>32960</v>
      </c>
      <c r="G17" s="1">
        <f ca="1"/>
        <v>35</v>
      </c>
      <c r="H17" s="1">
        <f ca="1"/>
        <v>15</v>
      </c>
      <c r="I17" s="1">
        <f ca="1"/>
        <v>23</v>
      </c>
      <c r="J17" s="1">
        <f ca="1"/>
        <v>1</v>
      </c>
      <c r="K17" s="1">
        <f ca="1"/>
        <v>4</v>
      </c>
      <c r="L17" s="1">
        <f ca="1"/>
        <v>2</v>
      </c>
      <c r="M17" s="87">
        <f ca="1"/>
        <v>0.13333333333333333</v>
      </c>
    </row>
    <row r="18" spans="1:13" x14ac:dyDescent="0.2">
      <c r="A18" s="81" t="s">
        <v>95</v>
      </c>
      <c r="B18" s="82">
        <v>0.14814814814814814</v>
      </c>
      <c r="D18" s="1" t="str">
        <f ca="1"/>
        <v>Guido Rodriguez</v>
      </c>
      <c r="E18" s="1" t="str">
        <f ca="1"/>
        <v>MF</v>
      </c>
      <c r="F18" s="1">
        <f ca="1"/>
        <v>34436</v>
      </c>
      <c r="G18" s="1">
        <f ca="1"/>
        <v>31</v>
      </c>
      <c r="H18" s="1">
        <f ca="1"/>
        <v>24</v>
      </c>
      <c r="I18" s="1">
        <f ca="1"/>
        <v>16</v>
      </c>
      <c r="J18" s="1">
        <f ca="1"/>
        <v>5</v>
      </c>
      <c r="K18" s="1">
        <f ca="1"/>
        <v>14</v>
      </c>
      <c r="L18" s="1">
        <f ca="1"/>
        <v>3</v>
      </c>
      <c r="M18" s="87">
        <f ca="1"/>
        <v>0.125</v>
      </c>
    </row>
    <row r="19" spans="1:13" x14ac:dyDescent="0.2">
      <c r="A19" s="81" t="s">
        <v>85</v>
      </c>
      <c r="B19" s="82">
        <v>0.14285714285714285</v>
      </c>
      <c r="D19" s="1" t="str">
        <f ca="1"/>
        <v>Emerson Palmieri</v>
      </c>
      <c r="E19" s="1" t="str">
        <f ca="1"/>
        <v>DF</v>
      </c>
      <c r="F19" s="1">
        <f ca="1"/>
        <v>34549</v>
      </c>
      <c r="G19" s="1">
        <f ca="1"/>
        <v>30</v>
      </c>
      <c r="H19" s="1">
        <f ca="1"/>
        <v>32</v>
      </c>
      <c r="I19" s="1">
        <f ca="1"/>
        <v>17</v>
      </c>
      <c r="J19" s="1">
        <f ca="1"/>
        <v>4</v>
      </c>
      <c r="K19" s="1">
        <f ca="1"/>
        <v>4</v>
      </c>
      <c r="L19" s="1">
        <f ca="1"/>
        <v>4</v>
      </c>
      <c r="M19" s="87">
        <f ca="1"/>
        <v>0.125</v>
      </c>
    </row>
    <row r="20" spans="1:13" x14ac:dyDescent="0.2">
      <c r="A20" s="81" t="s">
        <v>7</v>
      </c>
      <c r="B20" s="82">
        <v>0.13793103448275862</v>
      </c>
      <c r="D20" s="1" t="str">
        <f ca="1"/>
        <v>Evan Ferguson</v>
      </c>
      <c r="E20" s="1" t="str">
        <f ca="1"/>
        <v>FW</v>
      </c>
      <c r="F20" s="1">
        <f ca="1"/>
        <v>38279</v>
      </c>
      <c r="G20" s="1">
        <f ca="1"/>
        <v>20</v>
      </c>
      <c r="H20" s="1">
        <f ca="1"/>
        <v>8</v>
      </c>
      <c r="I20" s="1">
        <f ca="1"/>
        <v>21</v>
      </c>
      <c r="J20" s="1">
        <f ca="1"/>
        <v>2</v>
      </c>
      <c r="K20" s="1">
        <f ca="1"/>
        <v>3</v>
      </c>
      <c r="L20" s="1">
        <f ca="1"/>
        <v>1</v>
      </c>
      <c r="M20" s="87">
        <f ca="1"/>
        <v>0.125</v>
      </c>
    </row>
    <row r="21" spans="1:13" x14ac:dyDescent="0.2">
      <c r="A21" s="81" t="s">
        <v>6</v>
      </c>
      <c r="B21" s="82">
        <v>0.13333333333333333</v>
      </c>
      <c r="D21" s="1" t="str">
        <f ca="1"/>
        <v>Carlos Soler</v>
      </c>
      <c r="E21" s="1" t="str">
        <f ca="1"/>
        <v>MF</v>
      </c>
      <c r="F21" s="1">
        <f ca="1"/>
        <v>35432</v>
      </c>
      <c r="G21" s="1">
        <f ca="1"/>
        <v>28</v>
      </c>
      <c r="H21" s="1">
        <f ca="1"/>
        <v>33</v>
      </c>
      <c r="I21" s="1">
        <f ca="1"/>
        <v>11</v>
      </c>
      <c r="J21" s="1">
        <f ca="1"/>
        <v>8</v>
      </c>
      <c r="K21" s="1">
        <f ca="1"/>
        <v>13</v>
      </c>
      <c r="L21" s="1">
        <f ca="1"/>
        <v>4</v>
      </c>
      <c r="M21" s="87">
        <f ca="1"/>
        <v>0.12121212121212122</v>
      </c>
    </row>
    <row r="22" spans="1:13" x14ac:dyDescent="0.2">
      <c r="A22" s="81" t="s">
        <v>10</v>
      </c>
      <c r="B22" s="82">
        <v>0.11764705882352941</v>
      </c>
      <c r="D22" s="1" t="str">
        <f ca="1"/>
        <v>Danny Ings</v>
      </c>
      <c r="E22" s="1" t="str">
        <f ca="1"/>
        <v>FW</v>
      </c>
      <c r="F22" s="1">
        <f ca="1"/>
        <v>33808</v>
      </c>
      <c r="G22" s="1">
        <f ca="1"/>
        <v>32</v>
      </c>
      <c r="H22" s="1">
        <f ca="1"/>
        <v>17</v>
      </c>
      <c r="I22" s="1">
        <f ca="1"/>
        <v>22</v>
      </c>
      <c r="J22" s="1">
        <f ca="1"/>
        <v>2</v>
      </c>
      <c r="K22" s="1">
        <f ca="1"/>
        <v>2</v>
      </c>
      <c r="L22" s="1">
        <f ca="1"/>
        <v>2</v>
      </c>
      <c r="M22" s="87">
        <f ca="1"/>
        <v>0.11764705882352941</v>
      </c>
    </row>
    <row r="23" spans="1:13" x14ac:dyDescent="0.2">
      <c r="A23" s="81" t="s">
        <v>83</v>
      </c>
      <c r="B23" s="82">
        <v>0.1111111111111111</v>
      </c>
      <c r="D23" s="1" t="str">
        <f ca="1"/>
        <v>Alphonse Areola</v>
      </c>
      <c r="E23" s="1" t="str">
        <f ca="1"/>
        <v>GK</v>
      </c>
      <c r="F23" s="1">
        <f ca="1"/>
        <v>34027</v>
      </c>
      <c r="G23" s="1">
        <f ca="1"/>
        <v>32</v>
      </c>
      <c r="H23" s="1">
        <f ca="1"/>
        <v>26</v>
      </c>
      <c r="I23" s="1">
        <f ca="1"/>
        <v>12</v>
      </c>
      <c r="J23" s="1">
        <f ca="1"/>
        <v>7</v>
      </c>
      <c r="K23" s="1">
        <f ca="1"/>
        <v>15</v>
      </c>
      <c r="L23" s="1">
        <f ca="1"/>
        <v>3</v>
      </c>
      <c r="M23" s="87">
        <f ca="1"/>
        <v>0.11538461538461539</v>
      </c>
    </row>
    <row r="24" spans="1:13" x14ac:dyDescent="0.2">
      <c r="A24" s="81" t="s">
        <v>27</v>
      </c>
      <c r="B24" s="82">
        <v>0.1111111111111111</v>
      </c>
      <c r="D24" s="1" t="str">
        <f ca="1"/>
        <v>Edson Alvarez</v>
      </c>
      <c r="E24" s="1" t="str">
        <f ca="1"/>
        <v>MF</v>
      </c>
      <c r="F24" s="1">
        <f ca="1"/>
        <v>35727</v>
      </c>
      <c r="G24" s="1">
        <f ca="1"/>
        <v>27</v>
      </c>
      <c r="H24" s="1">
        <f ca="1"/>
        <v>31</v>
      </c>
      <c r="I24" s="1">
        <f ca="1"/>
        <v>18</v>
      </c>
      <c r="J24" s="1">
        <f ca="1"/>
        <v>4</v>
      </c>
      <c r="K24" s="1">
        <f ca="1"/>
        <v>9</v>
      </c>
      <c r="L24" s="1">
        <f ca="1"/>
        <v>3</v>
      </c>
      <c r="M24" s="87">
        <f ca="1"/>
        <v>9.6774193548387094E-2</v>
      </c>
    </row>
    <row r="25" spans="1:13" x14ac:dyDescent="0.2">
      <c r="A25" s="81" t="s">
        <v>8</v>
      </c>
      <c r="B25" s="82">
        <v>0.10526315789473684</v>
      </c>
      <c r="D25" s="1" t="str">
        <f ca="1"/>
        <v>Vladimir Coufal</v>
      </c>
      <c r="E25" s="1" t="str">
        <f ca="1"/>
        <v>DF</v>
      </c>
      <c r="F25" s="1">
        <f ca="1"/>
        <v>33838</v>
      </c>
      <c r="G25" s="1">
        <f ca="1"/>
        <v>32</v>
      </c>
      <c r="H25" s="1">
        <f ca="1"/>
        <v>25</v>
      </c>
      <c r="I25" s="1">
        <f ca="1"/>
        <v>19</v>
      </c>
      <c r="J25" s="1">
        <f ca="1"/>
        <v>4</v>
      </c>
      <c r="K25" s="1">
        <f ca="1"/>
        <v>15</v>
      </c>
      <c r="L25" s="1">
        <f ca="1"/>
        <v>2</v>
      </c>
      <c r="M25" s="87">
        <f ca="1"/>
        <v>0.08</v>
      </c>
    </row>
    <row r="26" spans="1:13" x14ac:dyDescent="0.2">
      <c r="A26" s="81" t="s">
        <v>82</v>
      </c>
      <c r="B26" s="82">
        <v>7.1428571428571425E-2</v>
      </c>
      <c r="D26" s="1" t="str">
        <f ca="1"/>
        <v>Luis Guilherme</v>
      </c>
      <c r="E26" s="1" t="str">
        <f ca="1"/>
        <v>FW</v>
      </c>
      <c r="F26" s="1">
        <f ca="1"/>
        <v>38757</v>
      </c>
      <c r="G26" s="1">
        <f ca="1"/>
        <v>19</v>
      </c>
      <c r="H26" s="1">
        <f ca="1"/>
        <v>13</v>
      </c>
      <c r="I26" s="1">
        <f ca="1"/>
        <v>24</v>
      </c>
      <c r="J26" s="1">
        <f ca="1"/>
        <v>1</v>
      </c>
      <c r="K26" s="1">
        <f ca="1"/>
        <v>1</v>
      </c>
      <c r="L26" s="1">
        <f ca="1"/>
        <v>1</v>
      </c>
      <c r="M26" s="87">
        <f ca="1"/>
        <v>7.6923076923076927E-2</v>
      </c>
    </row>
    <row r="27" spans="1:13" x14ac:dyDescent="0.2">
      <c r="A27" s="81" t="s">
        <v>5</v>
      </c>
      <c r="B27" s="82">
        <v>5.5555555555555552E-2</v>
      </c>
      <c r="D27" s="1" t="str">
        <f ca="1"/>
        <v>Konstantinos Mavraponos</v>
      </c>
      <c r="E27" s="1" t="str">
        <f ca="1"/>
        <v>DF</v>
      </c>
      <c r="F27" s="1">
        <f ca="1"/>
        <v>35775</v>
      </c>
      <c r="G27" s="1">
        <f ca="1"/>
        <v>27</v>
      </c>
      <c r="H27" s="1">
        <f ca="1"/>
        <v>35</v>
      </c>
      <c r="I27" s="1">
        <f ca="1"/>
        <v>20</v>
      </c>
      <c r="J27" s="1">
        <f ca="1"/>
        <v>4</v>
      </c>
      <c r="K27" s="1">
        <f ca="1"/>
        <v>4</v>
      </c>
      <c r="L27" s="1">
        <f ca="1"/>
        <v>2</v>
      </c>
      <c r="M27" s="87">
        <f ca="1"/>
        <v>5.7142857142857141E-2</v>
      </c>
    </row>
    <row r="28" spans="1:13" x14ac:dyDescent="0.2">
      <c r="A28" s="81" t="s">
        <v>117</v>
      </c>
      <c r="B28" s="82">
        <v>0</v>
      </c>
      <c r="D28" s="1" t="str">
        <f ca="1"/>
        <v>Wes Foderingham</v>
      </c>
      <c r="E28" s="1" t="str">
        <f ca="1"/>
        <v>GK</v>
      </c>
      <c r="F28" s="1">
        <f ca="1"/>
        <v>33252</v>
      </c>
      <c r="G28" s="1">
        <f ca="1"/>
        <v>34</v>
      </c>
      <c r="H28" s="1">
        <f ca="1"/>
        <v>0</v>
      </c>
      <c r="I28" s="1">
        <f ca="1"/>
        <v>25</v>
      </c>
      <c r="J28" s="1">
        <f ca="1"/>
        <v>0</v>
      </c>
      <c r="K28" s="1">
        <f ca="1"/>
        <v>0</v>
      </c>
      <c r="L28" s="1">
        <f ca="1"/>
        <v>0</v>
      </c>
      <c r="M28" s="87">
        <f ca="1"/>
        <v>0</v>
      </c>
    </row>
    <row r="29" spans="1:13" x14ac:dyDescent="0.2">
      <c r="A29" s="81" t="s">
        <v>84</v>
      </c>
      <c r="B29" s="82">
        <v>0</v>
      </c>
      <c r="D29" s="1" t="str">
        <f ca="1"/>
        <v>Andy Irving</v>
      </c>
      <c r="E29" s="1" t="str">
        <f ca="1"/>
        <v>MF</v>
      </c>
      <c r="F29" s="1">
        <f ca="1"/>
        <v>36659</v>
      </c>
      <c r="G29" s="1">
        <f ca="1"/>
        <v>25</v>
      </c>
      <c r="H29" s="1">
        <f ca="1"/>
        <v>11</v>
      </c>
      <c r="I29" s="1">
        <f ca="1"/>
        <v>25</v>
      </c>
      <c r="J29" s="1">
        <f ca="1"/>
        <v>0</v>
      </c>
      <c r="K29" s="1">
        <f ca="1"/>
        <v>0</v>
      </c>
      <c r="L29" s="1">
        <f ca="1"/>
        <v>0</v>
      </c>
      <c r="M29" s="87">
        <f ca="1"/>
        <v>0</v>
      </c>
    </row>
    <row r="30" spans="1:13" x14ac:dyDescent="0.2">
      <c r="A30" s="81" t="s">
        <v>89</v>
      </c>
      <c r="B30" s="82">
        <v>0</v>
      </c>
      <c r="D30" s="1" t="str">
        <f ca="1"/>
        <v>Kaelan Casey</v>
      </c>
      <c r="E30" s="1" t="str">
        <f ca="1"/>
        <v>DF</v>
      </c>
      <c r="F30" s="1">
        <f ca="1"/>
        <v>38288</v>
      </c>
      <c r="G30" s="1">
        <f ca="1"/>
        <v>20</v>
      </c>
      <c r="H30" s="1">
        <f ca="1"/>
        <v>1</v>
      </c>
      <c r="I30" s="1">
        <f ca="1"/>
        <v>25</v>
      </c>
      <c r="J30" s="1">
        <f ca="1"/>
        <v>0</v>
      </c>
      <c r="K30" s="1">
        <f ca="1"/>
        <v>0</v>
      </c>
      <c r="L30" s="1">
        <f ca="1"/>
        <v>0</v>
      </c>
      <c r="M30" s="87">
        <f ca="1"/>
        <v>0</v>
      </c>
    </row>
    <row r="31" spans="1:13" x14ac:dyDescent="0.2">
      <c r="A31" s="81" t="s">
        <v>109</v>
      </c>
      <c r="B31" s="82">
        <v>0</v>
      </c>
      <c r="D31" s="1" t="str">
        <f ca="1"/>
        <v>Lewis Orford</v>
      </c>
      <c r="E31" s="1" t="str">
        <f ca="1"/>
        <v>MF</v>
      </c>
      <c r="F31" s="1">
        <f ca="1"/>
        <v>38766</v>
      </c>
      <c r="G31" s="1">
        <f ca="1"/>
        <v>19</v>
      </c>
      <c r="H31" s="1">
        <f ca="1"/>
        <v>2</v>
      </c>
      <c r="I31" s="1">
        <f ca="1"/>
        <v>25</v>
      </c>
      <c r="J31" s="1">
        <f ca="1"/>
        <v>0</v>
      </c>
      <c r="K31" s="1">
        <f ca="1"/>
        <v>0</v>
      </c>
      <c r="L31" s="1">
        <f ca="1"/>
        <v>0</v>
      </c>
      <c r="M31" s="87">
        <f ca="1"/>
        <v>0</v>
      </c>
    </row>
    <row r="32" spans="1:13" x14ac:dyDescent="0.2">
      <c r="A32" s="81" t="s">
        <v>74</v>
      </c>
      <c r="B32" s="82">
        <v>5.4096018991552226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F4FF-65DB-433C-A5CD-7F7AD8D5804B}">
  <dimension ref="A1:AA75"/>
  <sheetViews>
    <sheetView showGridLines="0" showRowColHeaders="0" tabSelected="1" zoomScaleNormal="100" workbookViewId="0">
      <selection activeCell="G35" sqref="G35"/>
    </sheetView>
  </sheetViews>
  <sheetFormatPr defaultRowHeight="13.5" x14ac:dyDescent="0.25"/>
  <cols>
    <col min="1" max="1" width="2.85546875" style="4" customWidth="1"/>
    <col min="2" max="2" width="4.7109375" style="4" customWidth="1"/>
    <col min="3" max="3" width="26.7109375" style="4" customWidth="1"/>
    <col min="4" max="5" width="10.7109375" style="4" customWidth="1"/>
    <col min="6" max="14" width="10.28515625" style="4" customWidth="1"/>
    <col min="15" max="15" width="16.7109375" style="4" customWidth="1"/>
    <col min="16" max="16" width="28.7109375" style="4" customWidth="1"/>
    <col min="17" max="17" width="12.7109375" style="4" customWidth="1"/>
    <col min="18" max="18" width="12.7109375" style="43" customWidth="1"/>
    <col min="19" max="21" width="12.7109375" style="4" customWidth="1"/>
    <col min="22" max="16384" width="9.140625" style="4"/>
  </cols>
  <sheetData>
    <row r="1" spans="1:27" ht="15" customHeight="1" x14ac:dyDescent="0.25"/>
    <row r="2" spans="1:27" ht="15.75" x14ac:dyDescent="0.25">
      <c r="B2" s="96" t="s">
        <v>78</v>
      </c>
      <c r="C2" s="97"/>
      <c r="D2" s="97"/>
      <c r="E2" s="97"/>
      <c r="F2" s="97"/>
      <c r="G2" s="97"/>
      <c r="H2" s="92" t="s">
        <v>28</v>
      </c>
      <c r="I2" s="92"/>
      <c r="J2" s="92"/>
      <c r="K2" s="92"/>
      <c r="L2" s="92"/>
      <c r="M2" s="93"/>
      <c r="N2" s="91" t="s">
        <v>35</v>
      </c>
      <c r="O2" s="91"/>
      <c r="P2" s="91"/>
    </row>
    <row r="3" spans="1:27" ht="15" customHeight="1" x14ac:dyDescent="0.25">
      <c r="B3" s="109" t="s">
        <v>18</v>
      </c>
      <c r="C3" s="109"/>
      <c r="D3" s="104" t="str">
        <f>INDEX($C$8:$C$54,MATCH(1,$H$8:$H$54,0))</f>
        <v>Jarrod Bowen</v>
      </c>
      <c r="E3" s="105"/>
      <c r="F3" s="106"/>
      <c r="G3" s="5" t="str">
        <f>INDEX($I$8:$I$35,MATCH($D3,$C$8:$C$35,0))&amp;"pts"</f>
        <v>49pts</v>
      </c>
      <c r="H3" s="94" t="s">
        <v>29</v>
      </c>
      <c r="I3" s="94"/>
      <c r="J3" s="95" t="str">
        <f>INDEX($C$8:$C$54,MATCH($M3,$J$8:$J$54,0))</f>
        <v>Jarrod Bowen</v>
      </c>
      <c r="K3" s="95"/>
      <c r="L3" s="95"/>
      <c r="M3" s="6">
        <f>MAX($J$8:$J$54)</f>
        <v>131</v>
      </c>
      <c r="N3" s="90" t="s">
        <v>33</v>
      </c>
      <c r="O3" s="90"/>
      <c r="P3" s="7" t="s">
        <v>34</v>
      </c>
    </row>
    <row r="4" spans="1:27" ht="15" customHeight="1" x14ac:dyDescent="0.25">
      <c r="B4" s="108" t="s">
        <v>37</v>
      </c>
      <c r="C4" s="108"/>
      <c r="D4" s="101" t="str">
        <f>INDEX($C$8:$C$54,MATCH(2,$H$8:$H$54,0))</f>
        <v>Aaron Wan-Bissaka</v>
      </c>
      <c r="E4" s="102"/>
      <c r="F4" s="103"/>
      <c r="G4" s="8" t="str">
        <f>INDEX($I$8:$I$35,MATCH($D4,$C$8:$C$35,0))&amp;"pts"</f>
        <v>40pts</v>
      </c>
      <c r="H4" s="94" t="s">
        <v>77</v>
      </c>
      <c r="I4" s="94"/>
      <c r="J4" s="95" t="str">
        <f>INDEX($C$8:$C$54,MATCH($M4,$L$8:$L$54,0))</f>
        <v>Jarrod Bowen</v>
      </c>
      <c r="K4" s="95"/>
      <c r="L4" s="95"/>
      <c r="M4" s="9">
        <f>MAX($L$8:$L$54)</f>
        <v>0.66666666666666663</v>
      </c>
      <c r="N4" s="90" t="s">
        <v>42</v>
      </c>
      <c r="O4" s="90"/>
      <c r="P4" s="7" t="s">
        <v>45</v>
      </c>
    </row>
    <row r="5" spans="1:27" ht="15" customHeight="1" x14ac:dyDescent="0.25">
      <c r="B5" s="107" t="s">
        <v>38</v>
      </c>
      <c r="C5" s="107"/>
      <c r="D5" s="98" t="str">
        <f>INDEX($C$8:$C$54,MATCH(3,$H$8:$H$54,0))</f>
        <v>Tomas Soucek</v>
      </c>
      <c r="E5" s="99"/>
      <c r="F5" s="100"/>
      <c r="G5" s="10" t="str">
        <f>INDEX($I$8:$I$35,MATCH($D5,$C$8:$C$35,0))&amp;"pts"</f>
        <v>18pts</v>
      </c>
      <c r="H5" s="94" t="s">
        <v>30</v>
      </c>
      <c r="I5" s="94"/>
      <c r="J5" s="95" t="str">
        <f>INDEX($C$8:$C$54,MATCH($M5,$M$8:$M$54,0))</f>
        <v>Jarrod Bowen</v>
      </c>
      <c r="K5" s="95"/>
      <c r="L5" s="95"/>
      <c r="M5" s="6">
        <f>MAX($M$8:$M$54)</f>
        <v>9</v>
      </c>
      <c r="N5" s="90" t="s">
        <v>32</v>
      </c>
      <c r="O5" s="90"/>
      <c r="P5" s="7" t="s">
        <v>46</v>
      </c>
    </row>
    <row r="6" spans="1:27" ht="15" customHeight="1" x14ac:dyDescent="0.25">
      <c r="R6" s="44"/>
    </row>
    <row r="7" spans="1:27" ht="15" customHeight="1" thickBot="1" x14ac:dyDescent="0.3">
      <c r="B7" s="11" t="s">
        <v>1</v>
      </c>
      <c r="C7" s="12" t="s">
        <v>0</v>
      </c>
      <c r="D7" s="13" t="s">
        <v>122</v>
      </c>
      <c r="E7" s="13" t="s">
        <v>21</v>
      </c>
      <c r="F7" s="13" t="s">
        <v>19</v>
      </c>
      <c r="G7" s="13" t="s">
        <v>40</v>
      </c>
      <c r="H7" s="13" t="s">
        <v>17</v>
      </c>
      <c r="I7" s="13" t="s">
        <v>2</v>
      </c>
      <c r="J7" s="13" t="s">
        <v>9</v>
      </c>
      <c r="K7" s="13" t="s">
        <v>39</v>
      </c>
      <c r="L7" s="13" t="s">
        <v>41</v>
      </c>
      <c r="M7" s="13" t="s">
        <v>20</v>
      </c>
      <c r="N7" s="14" t="s">
        <v>44</v>
      </c>
      <c r="P7" s="75"/>
      <c r="Q7" s="76" t="s">
        <v>128</v>
      </c>
      <c r="R7" s="89" t="s">
        <v>11</v>
      </c>
      <c r="S7" s="89"/>
      <c r="T7" s="75"/>
      <c r="U7" s="15"/>
    </row>
    <row r="8" spans="1:27" x14ac:dyDescent="0.25">
      <c r="A8" s="16"/>
      <c r="B8" s="83">
        <v>1</v>
      </c>
      <c r="C8" s="63" t="s">
        <v>3</v>
      </c>
      <c r="D8" s="64" t="s">
        <v>13</v>
      </c>
      <c r="E8" s="65">
        <v>31155</v>
      </c>
      <c r="F8" s="66">
        <f t="shared" ref="F8:F35" ca="1" si="0">ROUNDDOWN((TODAY()-E8)/365.25,0)</f>
        <v>40</v>
      </c>
      <c r="G8" s="64">
        <v>17</v>
      </c>
      <c r="H8" s="67">
        <f t="shared" ref="H8:H35" si="1">_xlfn.RANK.EQ($I8,$I$8:$I$35)+COUNTIFS($I$8:$I$35,$I8,$L$8:$L$35,"&gt;"&amp;$L8)+COUNTIFS($I$8:$I$35,$I8,$L$8:$L$35,$L8,$K$8:$K$35,"&gt;"&amp;$K8)+COUNTIFS($I$8:$I$35,$I8,$L$8:$L$35,$L8,$K$8:$K$35,$K8,$M$8:$M$35,"&gt;"&amp;$M8)+COUNTIFS($I$8:$I$35,$I8,$L$8:$L$35,$L8,$K$8:$K$35,$K8,$M$8:$M$35,$M8,$N$8:$N$35,"&gt;"&amp;$N8)+COUNTIFS($I$8:$I$35,$I8,$L$8:$L$35,$L8,$K$8:$K$35,$K8,$M$8:$M$35,$M8,$N$8:$N$35,$N8,$J$8:$J$35,"&gt;"&amp;$J8)</f>
        <v>9</v>
      </c>
      <c r="I8" s="68">
        <f>(COUNTIF('Match Grid'!$F$7:$BH$7,"*"&amp;'WHU606 HOTY'!$C8&amp;"*")*3)+(COUNTIF('Match Grid'!$F$8:$BH$8,"*"&amp;'WHU606 HOTY'!$C8&amp;"*")*2)+COUNTIF('Match Grid'!$F$9:$BH$9,"*"&amp;'WHU606 HOTY'!$C8&amp;"*")</f>
        <v>8</v>
      </c>
      <c r="J8" s="64">
        <f>SUMIF('Match Grid'!$C$13:$C$69,'WHU606 HOTY'!$C8,'Match Grid'!$E$13:$E$69)</f>
        <v>26</v>
      </c>
      <c r="K8" s="64">
        <f>SUMIF('Match Grid'!$C$13:$C$69,'WHU606 HOTY'!$C8,'Match Grid'!$D$13:$D$69)</f>
        <v>5</v>
      </c>
      <c r="L8" s="69">
        <f t="shared" ref="L8:L35" si="2">IFERROR(IF(G8&lt;5,0,K8/G8),0)</f>
        <v>0.29411764705882354</v>
      </c>
      <c r="M8" s="64">
        <f>COUNTIF('Match Grid'!$7:$7,"*"&amp;'WHU606 HOTY'!$C8&amp;"*")</f>
        <v>2</v>
      </c>
      <c r="N8" s="70">
        <f>COUNTIF('Match Grid'!$8:$9,"*"&amp;'WHU606 HOTY'!$C8&amp;"*")</f>
        <v>2</v>
      </c>
      <c r="P8" s="88" t="s">
        <v>127</v>
      </c>
      <c r="Q8" s="88"/>
      <c r="R8" s="88"/>
      <c r="S8" s="88"/>
      <c r="T8" s="88"/>
    </row>
    <row r="9" spans="1:27" ht="13.5" customHeight="1" x14ac:dyDescent="0.25">
      <c r="A9" s="16"/>
      <c r="B9" s="84">
        <v>3</v>
      </c>
      <c r="C9" s="71" t="s">
        <v>4</v>
      </c>
      <c r="D9" s="72" t="s">
        <v>14</v>
      </c>
      <c r="E9" s="73">
        <v>32857</v>
      </c>
      <c r="F9" s="72">
        <f t="shared" ca="1" si="0"/>
        <v>35</v>
      </c>
      <c r="G9" s="64">
        <v>20</v>
      </c>
      <c r="H9" s="67">
        <f t="shared" si="1"/>
        <v>15</v>
      </c>
      <c r="I9" s="68">
        <f>(COUNTIF('Match Grid'!$F$7:$BH$7,"*"&amp;'WHU606 HOTY'!$C9&amp;"*")*3)+(COUNTIF('Match Grid'!$F$8:$BH$8,"*"&amp;'WHU606 HOTY'!$C9&amp;"*")*2)+COUNTIF('Match Grid'!$F$9:$BH$9,"*"&amp;'WHU606 HOTY'!$C9&amp;"*")</f>
        <v>5</v>
      </c>
      <c r="J9" s="64">
        <f>SUMIF('Match Grid'!$C$13:$C$69,'WHU606 HOTY'!$C9,'Match Grid'!$E$13:$E$69)</f>
        <v>9</v>
      </c>
      <c r="K9" s="64">
        <f>SUMIF('Match Grid'!$C$13:$C$69,'WHU606 HOTY'!$C9,'Match Grid'!$D$13:$D$69)</f>
        <v>3</v>
      </c>
      <c r="L9" s="69">
        <f t="shared" si="2"/>
        <v>0.15</v>
      </c>
      <c r="M9" s="64">
        <f>COUNTIF('Match Grid'!$7:$7,"*"&amp;'WHU606 HOTY'!$C9&amp;"*")</f>
        <v>1</v>
      </c>
      <c r="N9" s="70">
        <f>COUNTIF('Match Grid'!$8:$9,"*"&amp;'WHU606 HOTY'!$C9&amp;"*")</f>
        <v>1</v>
      </c>
      <c r="R9" s="45"/>
      <c r="V9" s="86"/>
      <c r="W9" s="86"/>
      <c r="X9" s="86"/>
      <c r="Y9" s="86"/>
      <c r="Z9" s="86"/>
      <c r="AA9" s="86"/>
    </row>
    <row r="10" spans="1:27" x14ac:dyDescent="0.25">
      <c r="A10" s="16"/>
      <c r="B10" s="84">
        <v>4</v>
      </c>
      <c r="C10" s="71" t="s">
        <v>95</v>
      </c>
      <c r="D10" s="72" t="s">
        <v>16</v>
      </c>
      <c r="E10" s="73">
        <v>35432</v>
      </c>
      <c r="F10" s="72">
        <f t="shared" ca="1" si="0"/>
        <v>28</v>
      </c>
      <c r="G10" s="64">
        <v>33</v>
      </c>
      <c r="H10" s="67">
        <f t="shared" si="1"/>
        <v>11</v>
      </c>
      <c r="I10" s="68">
        <f>(COUNTIF('Match Grid'!$F$7:$BH$7,"*"&amp;'WHU606 HOTY'!$C10&amp;"*")*3)+(COUNTIF('Match Grid'!$F$8:$BH$8,"*"&amp;'WHU606 HOTY'!$C10&amp;"*")*2)+COUNTIF('Match Grid'!$F$9:$BH$9,"*"&amp;'WHU606 HOTY'!$C10&amp;"*")</f>
        <v>8</v>
      </c>
      <c r="J10" s="64">
        <f>SUMIF('Match Grid'!$C$13:$C$69,'WHU606 HOTY'!$C10,'Match Grid'!$E$13:$E$69)</f>
        <v>13</v>
      </c>
      <c r="K10" s="64">
        <f>SUMIF('Match Grid'!$C$13:$C$69,'WHU606 HOTY'!$C10,'Match Grid'!$D$13:$D$69)</f>
        <v>4</v>
      </c>
      <c r="L10" s="69">
        <f t="shared" si="2"/>
        <v>0.12121212121212122</v>
      </c>
      <c r="M10" s="64">
        <f>COUNTIF('Match Grid'!$7:$7,"*"&amp;'WHU606 HOTY'!$C10&amp;"*")</f>
        <v>1</v>
      </c>
      <c r="N10" s="70">
        <f>COUNTIF('Match Grid'!$8:$9,"*"&amp;'WHU606 HOTY'!$C10&amp;"*")</f>
        <v>3</v>
      </c>
      <c r="R10" s="45"/>
      <c r="V10" s="86"/>
      <c r="W10" s="86"/>
      <c r="X10" s="86"/>
      <c r="Y10" s="86"/>
      <c r="Z10" s="86"/>
      <c r="AA10" s="86"/>
    </row>
    <row r="11" spans="1:27" x14ac:dyDescent="0.25">
      <c r="A11" s="16"/>
      <c r="B11" s="84">
        <v>5</v>
      </c>
      <c r="C11" s="71" t="s">
        <v>5</v>
      </c>
      <c r="D11" s="72" t="s">
        <v>14</v>
      </c>
      <c r="E11" s="73">
        <v>33838</v>
      </c>
      <c r="F11" s="72">
        <f t="shared" ca="1" si="0"/>
        <v>32</v>
      </c>
      <c r="G11" s="64">
        <v>25</v>
      </c>
      <c r="H11" s="67">
        <f t="shared" si="1"/>
        <v>19</v>
      </c>
      <c r="I11" s="68">
        <f>(COUNTIF('Match Grid'!$F$7:$BH$7,"*"&amp;'WHU606 HOTY'!$C11&amp;"*")*3)+(COUNTIF('Match Grid'!$F$8:$BH$8,"*"&amp;'WHU606 HOTY'!$C11&amp;"*")*2)+COUNTIF('Match Grid'!$F$9:$BH$9,"*"&amp;'WHU606 HOTY'!$C11&amp;"*")</f>
        <v>4</v>
      </c>
      <c r="J11" s="64">
        <f>SUMIF('Match Grid'!$C$13:$C$69,'WHU606 HOTY'!$C11,'Match Grid'!$E$13:$E$69)</f>
        <v>15</v>
      </c>
      <c r="K11" s="64">
        <f>SUMIF('Match Grid'!$C$13:$C$69,'WHU606 HOTY'!$C11,'Match Grid'!$D$13:$D$69)</f>
        <v>2</v>
      </c>
      <c r="L11" s="69">
        <f t="shared" si="2"/>
        <v>0.08</v>
      </c>
      <c r="M11" s="64">
        <f>COUNTIF('Match Grid'!$7:$7,"*"&amp;'WHU606 HOTY'!$C11&amp;"*")</f>
        <v>1</v>
      </c>
      <c r="N11" s="70">
        <f>COUNTIF('Match Grid'!$8:$9,"*"&amp;'WHU606 HOTY'!$C11&amp;"*")</f>
        <v>1</v>
      </c>
      <c r="R11" s="45"/>
      <c r="V11" s="86"/>
      <c r="W11" s="86"/>
      <c r="X11" s="86"/>
      <c r="Y11" s="86"/>
      <c r="Z11" s="86"/>
      <c r="AA11" s="86"/>
    </row>
    <row r="12" spans="1:27" x14ac:dyDescent="0.25">
      <c r="A12" s="16"/>
      <c r="B12" s="84">
        <v>7</v>
      </c>
      <c r="C12" s="71" t="s">
        <v>80</v>
      </c>
      <c r="D12" s="72" t="s">
        <v>15</v>
      </c>
      <c r="E12" s="73">
        <v>37194</v>
      </c>
      <c r="F12" s="72">
        <f t="shared" ca="1" si="0"/>
        <v>23</v>
      </c>
      <c r="G12" s="64">
        <v>22</v>
      </c>
      <c r="H12" s="67">
        <f t="shared" si="1"/>
        <v>4</v>
      </c>
      <c r="I12" s="68">
        <f>(COUNTIF('Match Grid'!$F$7:$BH$7,"*"&amp;'WHU606 HOTY'!$C12&amp;"*")*3)+(COUNTIF('Match Grid'!$F$8:$BH$8,"*"&amp;'WHU606 HOTY'!$C12&amp;"*")*2)+COUNTIF('Match Grid'!$F$9:$BH$9,"*"&amp;'WHU606 HOTY'!$C12&amp;"*")</f>
        <v>17</v>
      </c>
      <c r="J12" s="64">
        <f>SUMIF('Match Grid'!$C$13:$C$69,'WHU606 HOTY'!$C12,'Match Grid'!$E$13:$E$69)</f>
        <v>51</v>
      </c>
      <c r="K12" s="64">
        <f>SUMIF('Match Grid'!$C$13:$C$69,'WHU606 HOTY'!$C12,'Match Grid'!$D$13:$D$69)</f>
        <v>6</v>
      </c>
      <c r="L12" s="69">
        <f t="shared" si="2"/>
        <v>0.27272727272727271</v>
      </c>
      <c r="M12" s="64">
        <f>COUNTIF('Match Grid'!$7:$7,"*"&amp;'WHU606 HOTY'!$C12&amp;"*")</f>
        <v>5</v>
      </c>
      <c r="N12" s="70">
        <f>COUNTIF('Match Grid'!$8:$9,"*"&amp;'WHU606 HOTY'!$C12&amp;"*")</f>
        <v>1</v>
      </c>
      <c r="R12" s="45"/>
      <c r="V12" s="86"/>
      <c r="W12" s="86"/>
      <c r="X12" s="86"/>
      <c r="Y12" s="86"/>
      <c r="Z12" s="86"/>
      <c r="AA12" s="86"/>
    </row>
    <row r="13" spans="1:27" x14ac:dyDescent="0.25">
      <c r="A13" s="16"/>
      <c r="B13" s="84">
        <v>8</v>
      </c>
      <c r="C13" s="71" t="s">
        <v>118</v>
      </c>
      <c r="D13" s="72" t="s">
        <v>16</v>
      </c>
      <c r="E13" s="73">
        <v>34639</v>
      </c>
      <c r="F13" s="72">
        <f t="shared" ca="1" si="0"/>
        <v>30</v>
      </c>
      <c r="G13" s="64">
        <v>16</v>
      </c>
      <c r="H13" s="67">
        <f t="shared" si="1"/>
        <v>13</v>
      </c>
      <c r="I13" s="68">
        <f>(COUNTIF('Match Grid'!$F$7:$BH$7,"*"&amp;'WHU606 HOTY'!$C13&amp;"*")*3)+(COUNTIF('Match Grid'!$F$8:$BH$8,"*"&amp;'WHU606 HOTY'!$C13&amp;"*")*2)+COUNTIF('Match Grid'!$F$9:$BH$9,"*"&amp;'WHU606 HOTY'!$C13&amp;"*")</f>
        <v>6</v>
      </c>
      <c r="J13" s="64">
        <f>SUMIF('Match Grid'!$C$13:$C$69,'WHU606 HOTY'!$C13,'Match Grid'!$E$13:$E$69)</f>
        <v>14</v>
      </c>
      <c r="K13" s="64">
        <f>SUMIF('Match Grid'!$C$13:$C$69,'WHU606 HOTY'!$C13,'Match Grid'!$D$13:$D$69)</f>
        <v>4</v>
      </c>
      <c r="L13" s="69">
        <f t="shared" si="2"/>
        <v>0.25</v>
      </c>
      <c r="M13" s="64">
        <f>COUNTIF('Match Grid'!$7:$7,"*"&amp;'WHU606 HOTY'!$C13&amp;"*")</f>
        <v>1</v>
      </c>
      <c r="N13" s="70">
        <f>COUNTIF('Match Grid'!$8:$9,"*"&amp;'WHU606 HOTY'!$C13&amp;"*")</f>
        <v>2</v>
      </c>
      <c r="R13" s="45"/>
      <c r="V13" s="86"/>
      <c r="W13" s="86"/>
      <c r="X13" s="86"/>
      <c r="Y13" s="86"/>
      <c r="Z13" s="86"/>
      <c r="AA13" s="86"/>
    </row>
    <row r="14" spans="1:27" x14ac:dyDescent="0.25">
      <c r="A14" s="16"/>
      <c r="B14" s="84">
        <v>9</v>
      </c>
      <c r="C14" s="71" t="s">
        <v>6</v>
      </c>
      <c r="D14" s="72" t="s">
        <v>15</v>
      </c>
      <c r="E14" s="73">
        <v>32960</v>
      </c>
      <c r="F14" s="72">
        <f t="shared" ca="1" si="0"/>
        <v>35</v>
      </c>
      <c r="G14" s="64">
        <v>15</v>
      </c>
      <c r="H14" s="67">
        <f t="shared" si="1"/>
        <v>23</v>
      </c>
      <c r="I14" s="68">
        <f>(COUNTIF('Match Grid'!$F$7:$BH$7,"*"&amp;'WHU606 HOTY'!$C14&amp;"*")*3)+(COUNTIF('Match Grid'!$F$8:$BH$8,"*"&amp;'WHU606 HOTY'!$C14&amp;"*")*2)+COUNTIF('Match Grid'!$F$9:$BH$9,"*"&amp;'WHU606 HOTY'!$C14&amp;"*")</f>
        <v>1</v>
      </c>
      <c r="J14" s="64">
        <f>SUMIF('Match Grid'!$C$13:$C$69,'WHU606 HOTY'!$C14,'Match Grid'!$E$13:$E$69)</f>
        <v>4</v>
      </c>
      <c r="K14" s="64">
        <f>SUMIF('Match Grid'!$C$13:$C$69,'WHU606 HOTY'!$C14,'Match Grid'!$D$13:$D$69)</f>
        <v>2</v>
      </c>
      <c r="L14" s="69">
        <f t="shared" si="2"/>
        <v>0.13333333333333333</v>
      </c>
      <c r="M14" s="64">
        <f>COUNTIF('Match Grid'!$7:$7,"*"&amp;'WHU606 HOTY'!$C14&amp;"*")</f>
        <v>0</v>
      </c>
      <c r="N14" s="70">
        <f>COUNTIF('Match Grid'!$8:$9,"*"&amp;'WHU606 HOTY'!$C14&amp;"*")</f>
        <v>1</v>
      </c>
      <c r="R14" s="45"/>
      <c r="V14" s="86"/>
      <c r="W14" s="86"/>
      <c r="X14" s="86"/>
      <c r="Y14" s="86"/>
      <c r="Z14" s="86"/>
      <c r="AA14" s="86"/>
    </row>
    <row r="15" spans="1:27" x14ac:dyDescent="0.25">
      <c r="A15" s="16"/>
      <c r="B15" s="84">
        <v>10</v>
      </c>
      <c r="C15" s="74" t="s">
        <v>7</v>
      </c>
      <c r="D15" s="72" t="s">
        <v>16</v>
      </c>
      <c r="E15" s="73">
        <v>35669</v>
      </c>
      <c r="F15" s="72">
        <f t="shared" ca="1" si="0"/>
        <v>27</v>
      </c>
      <c r="G15" s="64">
        <v>36</v>
      </c>
      <c r="H15" s="67">
        <f t="shared" si="1"/>
        <v>8</v>
      </c>
      <c r="I15" s="68">
        <f>(COUNTIF('Match Grid'!$F$7:$BH$7,"*"&amp;'WHU606 HOTY'!$C15&amp;"*")*3)+(COUNTIF('Match Grid'!$F$8:$BH$8,"*"&amp;'WHU606 HOTY'!$C15&amp;"*")*2)+COUNTIF('Match Grid'!$F$9:$BH$9,"*"&amp;'WHU606 HOTY'!$C15&amp;"*")</f>
        <v>11</v>
      </c>
      <c r="J15" s="64">
        <f>SUMIF('Match Grid'!$C$13:$C$69,'WHU606 HOTY'!$C15,'Match Grid'!$E$13:$E$69)</f>
        <v>26</v>
      </c>
      <c r="K15" s="64">
        <f>SUMIF('Match Grid'!$C$13:$C$69,'WHU606 HOTY'!$C15,'Match Grid'!$D$13:$D$69)</f>
        <v>6</v>
      </c>
      <c r="L15" s="69">
        <f t="shared" si="2"/>
        <v>0.16666666666666666</v>
      </c>
      <c r="M15" s="64">
        <f>COUNTIF('Match Grid'!$7:$7,"*"&amp;'WHU606 HOTY'!$C15&amp;"*")</f>
        <v>2</v>
      </c>
      <c r="N15" s="70">
        <f>COUNTIF('Match Grid'!$8:$9,"*"&amp;'WHU606 HOTY'!$C15&amp;"*")</f>
        <v>4</v>
      </c>
      <c r="R15" s="45"/>
      <c r="V15" s="86"/>
      <c r="W15" s="86"/>
      <c r="X15" s="86"/>
      <c r="Y15" s="86"/>
      <c r="Z15" s="86"/>
      <c r="AA15" s="86"/>
    </row>
    <row r="16" spans="1:27" x14ac:dyDescent="0.25">
      <c r="A16" s="16"/>
      <c r="B16" s="84">
        <v>11</v>
      </c>
      <c r="C16" s="74" t="s">
        <v>81</v>
      </c>
      <c r="D16" s="72" t="s">
        <v>15</v>
      </c>
      <c r="E16" s="73">
        <v>34009</v>
      </c>
      <c r="F16" s="72">
        <f t="shared" ca="1" si="0"/>
        <v>32</v>
      </c>
      <c r="G16" s="64">
        <v>20</v>
      </c>
      <c r="H16" s="67">
        <f t="shared" si="1"/>
        <v>10</v>
      </c>
      <c r="I16" s="68">
        <f>(COUNTIF('Match Grid'!$F$7:$BH$7,"*"&amp;'WHU606 HOTY'!$C16&amp;"*")*3)+(COUNTIF('Match Grid'!$F$8:$BH$8,"*"&amp;'WHU606 HOTY'!$C16&amp;"*")*2)+COUNTIF('Match Grid'!$F$9:$BH$9,"*"&amp;'WHU606 HOTY'!$C16&amp;"*")</f>
        <v>8</v>
      </c>
      <c r="J16" s="64">
        <f>SUMIF('Match Grid'!$C$13:$C$69,'WHU606 HOTY'!$C16,'Match Grid'!$E$13:$E$69)</f>
        <v>16</v>
      </c>
      <c r="K16" s="64">
        <f>SUMIF('Match Grid'!$C$13:$C$69,'WHU606 HOTY'!$C16,'Match Grid'!$D$13:$D$69)</f>
        <v>4</v>
      </c>
      <c r="L16" s="69">
        <f t="shared" si="2"/>
        <v>0.2</v>
      </c>
      <c r="M16" s="64">
        <f>COUNTIF('Match Grid'!$7:$7,"*"&amp;'WHU606 HOTY'!$C16&amp;"*")</f>
        <v>1</v>
      </c>
      <c r="N16" s="70">
        <f>COUNTIF('Match Grid'!$8:$9,"*"&amp;'WHU606 HOTY'!$C16&amp;"*")</f>
        <v>3</v>
      </c>
      <c r="V16" s="86"/>
      <c r="W16" s="86"/>
      <c r="X16" s="86"/>
      <c r="Y16" s="86"/>
      <c r="Z16" s="86"/>
      <c r="AA16" s="86"/>
    </row>
    <row r="17" spans="1:27" x14ac:dyDescent="0.25">
      <c r="A17" s="16"/>
      <c r="B17" s="84">
        <v>14</v>
      </c>
      <c r="C17" s="71" t="s">
        <v>36</v>
      </c>
      <c r="D17" s="72" t="s">
        <v>15</v>
      </c>
      <c r="E17" s="73">
        <v>36740</v>
      </c>
      <c r="F17" s="72">
        <f t="shared" ca="1" si="0"/>
        <v>24</v>
      </c>
      <c r="G17" s="64">
        <v>35</v>
      </c>
      <c r="H17" s="67">
        <f t="shared" si="1"/>
        <v>5</v>
      </c>
      <c r="I17" s="68">
        <f>(COUNTIF('Match Grid'!$F$7:$BH$7,"*"&amp;'WHU606 HOTY'!$C17&amp;"*")*3)+(COUNTIF('Match Grid'!$F$8:$BH$8,"*"&amp;'WHU606 HOTY'!$C17&amp;"*")*2)+COUNTIF('Match Grid'!$F$9:$BH$9,"*"&amp;'WHU606 HOTY'!$C17&amp;"*")</f>
        <v>17</v>
      </c>
      <c r="J17" s="64">
        <f>SUMIF('Match Grid'!$C$13:$C$69,'WHU606 HOTY'!$C17,'Match Grid'!$E$13:$E$69)</f>
        <v>39</v>
      </c>
      <c r="K17" s="64">
        <f>SUMIF('Match Grid'!$C$13:$C$69,'WHU606 HOTY'!$C17,'Match Grid'!$D$13:$D$69)</f>
        <v>8</v>
      </c>
      <c r="L17" s="69">
        <f t="shared" si="2"/>
        <v>0.22857142857142856</v>
      </c>
      <c r="M17" s="64">
        <f>COUNTIF('Match Grid'!$7:$7,"*"&amp;'WHU606 HOTY'!$C17&amp;"*")</f>
        <v>3</v>
      </c>
      <c r="N17" s="70">
        <f>COUNTIF('Match Grid'!$8:$9,"*"&amp;'WHU606 HOTY'!$C17&amp;"*")</f>
        <v>4</v>
      </c>
      <c r="V17" s="86"/>
      <c r="W17" s="86"/>
      <c r="X17" s="86"/>
      <c r="Y17" s="86"/>
      <c r="Z17" s="86"/>
      <c r="AA17" s="86"/>
    </row>
    <row r="18" spans="1:27" x14ac:dyDescent="0.25">
      <c r="A18" s="16"/>
      <c r="B18" s="84">
        <v>15</v>
      </c>
      <c r="C18" s="71" t="s">
        <v>82</v>
      </c>
      <c r="D18" s="72" t="s">
        <v>14</v>
      </c>
      <c r="E18" s="73">
        <v>35775</v>
      </c>
      <c r="F18" s="72">
        <f t="shared" ca="1" si="0"/>
        <v>27</v>
      </c>
      <c r="G18" s="64">
        <v>35</v>
      </c>
      <c r="H18" s="67">
        <f t="shared" si="1"/>
        <v>20</v>
      </c>
      <c r="I18" s="68">
        <f>(COUNTIF('Match Grid'!$F$7:$BH$7,"*"&amp;'WHU606 HOTY'!$C18&amp;"*")*3)+(COUNTIF('Match Grid'!$F$8:$BH$8,"*"&amp;'WHU606 HOTY'!$C18&amp;"*")*2)+COUNTIF('Match Grid'!$F$9:$BH$9,"*"&amp;'WHU606 HOTY'!$C18&amp;"*")</f>
        <v>4</v>
      </c>
      <c r="J18" s="64">
        <f>SUMIF('Match Grid'!$C$13:$C$69,'WHU606 HOTY'!$C18,'Match Grid'!$E$13:$E$69)</f>
        <v>4</v>
      </c>
      <c r="K18" s="64">
        <f>SUMIF('Match Grid'!$C$13:$C$69,'WHU606 HOTY'!$C18,'Match Grid'!$D$13:$D$69)</f>
        <v>2</v>
      </c>
      <c r="L18" s="69">
        <f t="shared" si="2"/>
        <v>5.7142857142857141E-2</v>
      </c>
      <c r="M18" s="64">
        <f>COUNTIF('Match Grid'!$7:$7,"*"&amp;'WHU606 HOTY'!$C18&amp;"*")</f>
        <v>0</v>
      </c>
      <c r="N18" s="70">
        <f>COUNTIF('Match Grid'!$8:$9,"*"&amp;'WHU606 HOTY'!$C18&amp;"*")</f>
        <v>2</v>
      </c>
      <c r="V18" s="86"/>
      <c r="W18" s="86"/>
      <c r="X18" s="86"/>
      <c r="Y18" s="86"/>
      <c r="Z18" s="86"/>
      <c r="AA18" s="86"/>
    </row>
    <row r="19" spans="1:27" x14ac:dyDescent="0.25">
      <c r="A19" s="16"/>
      <c r="B19" s="84">
        <v>17</v>
      </c>
      <c r="C19" s="71" t="s">
        <v>83</v>
      </c>
      <c r="D19" s="72" t="s">
        <v>15</v>
      </c>
      <c r="E19" s="73">
        <v>38757</v>
      </c>
      <c r="F19" s="72">
        <f t="shared" ca="1" si="0"/>
        <v>19</v>
      </c>
      <c r="G19" s="64">
        <v>13</v>
      </c>
      <c r="H19" s="67">
        <f t="shared" si="1"/>
        <v>24</v>
      </c>
      <c r="I19" s="68">
        <f>(COUNTIF('Match Grid'!$F$7:$BH$7,"*"&amp;'WHU606 HOTY'!$C19&amp;"*")*3)+(COUNTIF('Match Grid'!$F$8:$BH$8,"*"&amp;'WHU606 HOTY'!$C19&amp;"*")*2)+COUNTIF('Match Grid'!$F$9:$BH$9,"*"&amp;'WHU606 HOTY'!$C19&amp;"*")</f>
        <v>1</v>
      </c>
      <c r="J19" s="64">
        <f>SUMIF('Match Grid'!$C$13:$C$69,'WHU606 HOTY'!$C19,'Match Grid'!$E$13:$E$69)</f>
        <v>1</v>
      </c>
      <c r="K19" s="64">
        <f>SUMIF('Match Grid'!$C$13:$C$69,'WHU606 HOTY'!$C19,'Match Grid'!$D$13:$D$69)</f>
        <v>1</v>
      </c>
      <c r="L19" s="69">
        <f t="shared" si="2"/>
        <v>7.6923076923076927E-2</v>
      </c>
      <c r="M19" s="64">
        <f>COUNTIF('Match Grid'!$7:$7,"*"&amp;'WHU606 HOTY'!$C19&amp;"*")</f>
        <v>0</v>
      </c>
      <c r="N19" s="70">
        <f>COUNTIF('Match Grid'!$8:$9,"*"&amp;'WHU606 HOTY'!$C19&amp;"*")</f>
        <v>1</v>
      </c>
      <c r="V19" s="86"/>
      <c r="W19" s="86"/>
      <c r="X19" s="86"/>
      <c r="Y19" s="86"/>
      <c r="Z19" s="86"/>
      <c r="AA19" s="86"/>
    </row>
    <row r="20" spans="1:27" x14ac:dyDescent="0.25">
      <c r="A20" s="16"/>
      <c r="B20" s="84">
        <v>18</v>
      </c>
      <c r="C20" s="71" t="s">
        <v>10</v>
      </c>
      <c r="D20" s="72" t="s">
        <v>15</v>
      </c>
      <c r="E20" s="73">
        <v>33808</v>
      </c>
      <c r="F20" s="72">
        <f t="shared" ca="1" si="0"/>
        <v>32</v>
      </c>
      <c r="G20" s="64">
        <v>17</v>
      </c>
      <c r="H20" s="67">
        <f t="shared" si="1"/>
        <v>22</v>
      </c>
      <c r="I20" s="68">
        <f>(COUNTIF('Match Grid'!$F$7:$BH$7,"*"&amp;'WHU606 HOTY'!$C20&amp;"*")*3)+(COUNTIF('Match Grid'!$F$8:$BH$8,"*"&amp;'WHU606 HOTY'!$C20&amp;"*")*2)+COUNTIF('Match Grid'!$F$9:$BH$9,"*"&amp;'WHU606 HOTY'!$C20&amp;"*")</f>
        <v>2</v>
      </c>
      <c r="J20" s="64">
        <f>SUMIF('Match Grid'!$C$13:$C$69,'WHU606 HOTY'!$C20,'Match Grid'!$E$13:$E$69)</f>
        <v>2</v>
      </c>
      <c r="K20" s="64">
        <f>SUMIF('Match Grid'!$C$13:$C$69,'WHU606 HOTY'!$C20,'Match Grid'!$D$13:$D$69)</f>
        <v>2</v>
      </c>
      <c r="L20" s="69">
        <f t="shared" si="2"/>
        <v>0.11764705882352941</v>
      </c>
      <c r="M20" s="64">
        <f>COUNTIF('Match Grid'!$7:$7,"*"&amp;'WHU606 HOTY'!$C20&amp;"*")</f>
        <v>0</v>
      </c>
      <c r="N20" s="70">
        <f>COUNTIF('Match Grid'!$8:$9,"*"&amp;'WHU606 HOTY'!$C20&amp;"*")</f>
        <v>2</v>
      </c>
      <c r="V20" s="86"/>
      <c r="W20" s="86"/>
      <c r="X20" s="86"/>
      <c r="Y20" s="86"/>
      <c r="Z20" s="86"/>
      <c r="AA20" s="86"/>
    </row>
    <row r="21" spans="1:27" x14ac:dyDescent="0.25">
      <c r="A21" s="16"/>
      <c r="B21" s="84">
        <v>19</v>
      </c>
      <c r="C21" s="71" t="s">
        <v>27</v>
      </c>
      <c r="D21" s="72" t="s">
        <v>16</v>
      </c>
      <c r="E21" s="73">
        <v>35727</v>
      </c>
      <c r="F21" s="72">
        <f t="shared" ca="1" si="0"/>
        <v>27</v>
      </c>
      <c r="G21" s="64">
        <v>31</v>
      </c>
      <c r="H21" s="67">
        <f t="shared" si="1"/>
        <v>18</v>
      </c>
      <c r="I21" s="68">
        <f>(COUNTIF('Match Grid'!$F$7:$BH$7,"*"&amp;'WHU606 HOTY'!$C21&amp;"*")*3)+(COUNTIF('Match Grid'!$F$8:$BH$8,"*"&amp;'WHU606 HOTY'!$C21&amp;"*")*2)+COUNTIF('Match Grid'!$F$9:$BH$9,"*"&amp;'WHU606 HOTY'!$C21&amp;"*")</f>
        <v>4</v>
      </c>
      <c r="J21" s="64">
        <f>SUMIF('Match Grid'!$C$13:$C$69,'WHU606 HOTY'!$C21,'Match Grid'!$E$13:$E$69)</f>
        <v>9</v>
      </c>
      <c r="K21" s="64">
        <f>SUMIF('Match Grid'!$C$13:$C$69,'WHU606 HOTY'!$C21,'Match Grid'!$D$13:$D$69)</f>
        <v>3</v>
      </c>
      <c r="L21" s="69">
        <f t="shared" si="2"/>
        <v>9.6774193548387094E-2</v>
      </c>
      <c r="M21" s="64">
        <f>COUNTIF('Match Grid'!$7:$7,"*"&amp;'WHU606 HOTY'!$C21&amp;"*")</f>
        <v>0</v>
      </c>
      <c r="N21" s="70">
        <f>COUNTIF('Match Grid'!$8:$9,"*"&amp;'WHU606 HOTY'!$C21&amp;"*")</f>
        <v>3</v>
      </c>
      <c r="V21" s="86"/>
      <c r="W21" s="86"/>
      <c r="X21" s="86"/>
      <c r="Y21" s="86"/>
      <c r="Z21" s="86"/>
      <c r="AA21" s="86"/>
    </row>
    <row r="22" spans="1:27" x14ac:dyDescent="0.25">
      <c r="A22" s="16"/>
      <c r="B22" s="84">
        <v>20</v>
      </c>
      <c r="C22" s="71" t="s">
        <v>11</v>
      </c>
      <c r="D22" s="72" t="s">
        <v>15</v>
      </c>
      <c r="E22" s="73">
        <v>35419</v>
      </c>
      <c r="F22" s="72">
        <f t="shared" ca="1" si="0"/>
        <v>28</v>
      </c>
      <c r="G22" s="64">
        <v>36</v>
      </c>
      <c r="H22" s="67">
        <f t="shared" si="1"/>
        <v>1</v>
      </c>
      <c r="I22" s="68">
        <f>(COUNTIF('Match Grid'!$F$7:$BH$7,"*"&amp;'WHU606 HOTY'!$C22&amp;"*")*3)+(COUNTIF('Match Grid'!$F$8:$BH$8,"*"&amp;'WHU606 HOTY'!$C22&amp;"*")*2)+COUNTIF('Match Grid'!$F$9:$BH$9,"*"&amp;'WHU606 HOTY'!$C22&amp;"*")</f>
        <v>49</v>
      </c>
      <c r="J22" s="64">
        <f>SUMIF('Match Grid'!$C$13:$C$69,'WHU606 HOTY'!$C22,'Match Grid'!$E$13:$E$69)</f>
        <v>131</v>
      </c>
      <c r="K22" s="64">
        <f>SUMIF('Match Grid'!$C$13:$C$69,'WHU606 HOTY'!$C22,'Match Grid'!$D$13:$D$69)</f>
        <v>24</v>
      </c>
      <c r="L22" s="69">
        <f t="shared" si="2"/>
        <v>0.66666666666666663</v>
      </c>
      <c r="M22" s="64">
        <f>COUNTIF('Match Grid'!$7:$7,"*"&amp;'WHU606 HOTY'!$C22&amp;"*")</f>
        <v>9</v>
      </c>
      <c r="N22" s="70">
        <f>COUNTIF('Match Grid'!$8:$9,"*"&amp;'WHU606 HOTY'!$C22&amp;"*")</f>
        <v>13</v>
      </c>
    </row>
    <row r="23" spans="1:27" x14ac:dyDescent="0.25">
      <c r="A23" s="16"/>
      <c r="B23" s="84">
        <v>21</v>
      </c>
      <c r="C23" s="71" t="s">
        <v>84</v>
      </c>
      <c r="D23" s="72" t="s">
        <v>13</v>
      </c>
      <c r="E23" s="73">
        <v>33252</v>
      </c>
      <c r="F23" s="72">
        <f t="shared" ca="1" si="0"/>
        <v>34</v>
      </c>
      <c r="G23" s="64">
        <v>0</v>
      </c>
      <c r="H23" s="67">
        <f t="shared" si="1"/>
        <v>25</v>
      </c>
      <c r="I23" s="68">
        <f>(COUNTIF('Match Grid'!$F$7:$BH$7,"*"&amp;'WHU606 HOTY'!$C23&amp;"*")*3)+(COUNTIF('Match Grid'!$F$8:$BH$8,"*"&amp;'WHU606 HOTY'!$C23&amp;"*")*2)+COUNTIF('Match Grid'!$F$9:$BH$9,"*"&amp;'WHU606 HOTY'!$C23&amp;"*")</f>
        <v>0</v>
      </c>
      <c r="J23" s="64">
        <f>SUMIF('Match Grid'!$C$13:$C$69,'WHU606 HOTY'!$C23,'Match Grid'!$E$13:$E$69)</f>
        <v>0</v>
      </c>
      <c r="K23" s="64">
        <f>SUMIF('Match Grid'!$C$13:$C$69,'WHU606 HOTY'!$C23,'Match Grid'!$D$13:$D$69)</f>
        <v>0</v>
      </c>
      <c r="L23" s="69">
        <f t="shared" si="2"/>
        <v>0</v>
      </c>
      <c r="M23" s="64">
        <f>COUNTIF('Match Grid'!$7:$7,"*"&amp;'WHU606 HOTY'!$C23&amp;"*")</f>
        <v>0</v>
      </c>
      <c r="N23" s="70">
        <f>COUNTIF('Match Grid'!$8:$9,"*"&amp;'WHU606 HOTY'!$C23&amp;"*")</f>
        <v>0</v>
      </c>
    </row>
    <row r="24" spans="1:27" x14ac:dyDescent="0.25">
      <c r="A24" s="16"/>
      <c r="B24" s="84">
        <v>23</v>
      </c>
      <c r="C24" s="71" t="s">
        <v>8</v>
      </c>
      <c r="D24" s="72" t="s">
        <v>13</v>
      </c>
      <c r="E24" s="73">
        <v>34027</v>
      </c>
      <c r="F24" s="72">
        <f t="shared" ca="1" si="0"/>
        <v>32</v>
      </c>
      <c r="G24" s="64">
        <v>26</v>
      </c>
      <c r="H24" s="67">
        <f t="shared" si="1"/>
        <v>12</v>
      </c>
      <c r="I24" s="68">
        <f>(COUNTIF('Match Grid'!$F$7:$BH$7,"*"&amp;'WHU606 HOTY'!$C24&amp;"*")*3)+(COUNTIF('Match Grid'!$F$8:$BH$8,"*"&amp;'WHU606 HOTY'!$C24&amp;"*")*2)+COUNTIF('Match Grid'!$F$9:$BH$9,"*"&amp;'WHU606 HOTY'!$C24&amp;"*")</f>
        <v>7</v>
      </c>
      <c r="J24" s="64">
        <f>SUMIF('Match Grid'!$C$13:$C$69,'WHU606 HOTY'!$C24,'Match Grid'!$E$13:$E$69)</f>
        <v>15</v>
      </c>
      <c r="K24" s="64">
        <f>SUMIF('Match Grid'!$C$13:$C$69,'WHU606 HOTY'!$C24,'Match Grid'!$D$13:$D$69)</f>
        <v>3</v>
      </c>
      <c r="L24" s="69">
        <f t="shared" si="2"/>
        <v>0.11538461538461539</v>
      </c>
      <c r="M24" s="64">
        <f>COUNTIF('Match Grid'!$7:$7,"*"&amp;'WHU606 HOTY'!$C24&amp;"*")</f>
        <v>2</v>
      </c>
      <c r="N24" s="70">
        <f>COUNTIF('Match Grid'!$8:$9,"*"&amp;'WHU606 HOTY'!$C24&amp;"*")</f>
        <v>1</v>
      </c>
      <c r="R24" s="48" t="s">
        <v>122</v>
      </c>
      <c r="S24" s="49" t="s">
        <v>123</v>
      </c>
      <c r="T24" s="49"/>
      <c r="U24" s="50" t="s">
        <v>124</v>
      </c>
      <c r="V24" s="16"/>
    </row>
    <row r="25" spans="1:27" x14ac:dyDescent="0.25">
      <c r="A25" s="16"/>
      <c r="B25" s="84">
        <v>24</v>
      </c>
      <c r="C25" s="71" t="s">
        <v>85</v>
      </c>
      <c r="D25" s="72" t="s">
        <v>16</v>
      </c>
      <c r="E25" s="73">
        <v>34436</v>
      </c>
      <c r="F25" s="72">
        <f t="shared" ca="1" si="0"/>
        <v>31</v>
      </c>
      <c r="G25" s="64">
        <v>24</v>
      </c>
      <c r="H25" s="67">
        <f t="shared" si="1"/>
        <v>16</v>
      </c>
      <c r="I25" s="68">
        <f>(COUNTIF('Match Grid'!$F$7:$BH$7,"*"&amp;'WHU606 HOTY'!$C25&amp;"*")*3)+(COUNTIF('Match Grid'!$F$8:$BH$8,"*"&amp;'WHU606 HOTY'!$C25&amp;"*")*2)+COUNTIF('Match Grid'!$F$9:$BH$9,"*"&amp;'WHU606 HOTY'!$C25&amp;"*")</f>
        <v>5</v>
      </c>
      <c r="J25" s="64">
        <f>SUMIF('Match Grid'!$C$13:$C$69,'WHU606 HOTY'!$C25,'Match Grid'!$E$13:$E$69)</f>
        <v>14</v>
      </c>
      <c r="K25" s="64">
        <f>SUMIF('Match Grid'!$C$13:$C$69,'WHU606 HOTY'!$C25,'Match Grid'!$D$13:$D$69)</f>
        <v>3</v>
      </c>
      <c r="L25" s="69">
        <f t="shared" si="2"/>
        <v>0.125</v>
      </c>
      <c r="M25" s="64">
        <f>COUNTIF('Match Grid'!$7:$7,"*"&amp;'WHU606 HOTY'!$C25&amp;"*")</f>
        <v>1</v>
      </c>
      <c r="N25" s="70">
        <f>COUNTIF('Match Grid'!$8:$9,"*"&amp;'WHU606 HOTY'!$C25&amp;"*")</f>
        <v>1</v>
      </c>
      <c r="R25" s="51" t="str">
        <f>TOTY!H3</f>
        <v>GK</v>
      </c>
      <c r="S25" s="52" t="str">
        <f>TOTY!I3</f>
        <v>Lukasz Fabianski</v>
      </c>
      <c r="T25" s="53"/>
      <c r="U25" s="51">
        <f>TOTY!J3</f>
        <v>8</v>
      </c>
      <c r="V25" s="16"/>
    </row>
    <row r="26" spans="1:27" x14ac:dyDescent="0.25">
      <c r="A26" s="16"/>
      <c r="B26" s="84">
        <v>25</v>
      </c>
      <c r="C26" s="71" t="s">
        <v>86</v>
      </c>
      <c r="D26" s="72" t="s">
        <v>14</v>
      </c>
      <c r="E26" s="73">
        <v>36524</v>
      </c>
      <c r="F26" s="72">
        <f t="shared" ca="1" si="0"/>
        <v>25</v>
      </c>
      <c r="G26" s="64">
        <v>29</v>
      </c>
      <c r="H26" s="67">
        <f t="shared" si="1"/>
        <v>6</v>
      </c>
      <c r="I26" s="68">
        <f>(COUNTIF('Match Grid'!$F$7:$BH$7,"*"&amp;'WHU606 HOTY'!$C26&amp;"*")*3)+(COUNTIF('Match Grid'!$F$8:$BH$8,"*"&amp;'WHU606 HOTY'!$C26&amp;"*")*2)+COUNTIF('Match Grid'!$F$9:$BH$9,"*"&amp;'WHU606 HOTY'!$C26&amp;"*")</f>
        <v>12</v>
      </c>
      <c r="J26" s="64">
        <f>SUMIF('Match Grid'!$C$13:$C$69,'WHU606 HOTY'!$C26,'Match Grid'!$E$13:$E$69)</f>
        <v>21</v>
      </c>
      <c r="K26" s="64">
        <f>SUMIF('Match Grid'!$C$13:$C$69,'WHU606 HOTY'!$C26,'Match Grid'!$D$13:$D$69)</f>
        <v>10</v>
      </c>
      <c r="L26" s="69">
        <f t="shared" si="2"/>
        <v>0.34482758620689657</v>
      </c>
      <c r="M26" s="64">
        <f>COUNTIF('Match Grid'!$7:$7,"*"&amp;'WHU606 HOTY'!$C26&amp;"*")</f>
        <v>1</v>
      </c>
      <c r="N26" s="70">
        <f>COUNTIF('Match Grid'!$8:$9,"*"&amp;'WHU606 HOTY'!$C26&amp;"*")</f>
        <v>8</v>
      </c>
      <c r="R26" s="54" t="str">
        <f>TOTY!H4</f>
        <v>DF</v>
      </c>
      <c r="S26" s="55" t="str">
        <f>TOTY!I4</f>
        <v>Aaron Wan-Bissaka</v>
      </c>
      <c r="T26" s="56"/>
      <c r="U26" s="54">
        <f>TOTY!J4</f>
        <v>40</v>
      </c>
      <c r="V26" s="16"/>
    </row>
    <row r="27" spans="1:27" x14ac:dyDescent="0.25">
      <c r="A27" s="16"/>
      <c r="B27" s="84">
        <v>26</v>
      </c>
      <c r="C27" s="71" t="s">
        <v>87</v>
      </c>
      <c r="D27" s="72" t="s">
        <v>14</v>
      </c>
      <c r="E27" s="73">
        <v>35573</v>
      </c>
      <c r="F27" s="72">
        <f t="shared" ca="1" si="0"/>
        <v>28</v>
      </c>
      <c r="G27" s="64">
        <v>41</v>
      </c>
      <c r="H27" s="67">
        <f t="shared" si="1"/>
        <v>7</v>
      </c>
      <c r="I27" s="68">
        <f>(COUNTIF('Match Grid'!$F$7:$BH$7,"*"&amp;'WHU606 HOTY'!$C27&amp;"*")*3)+(COUNTIF('Match Grid'!$F$8:$BH$8,"*"&amp;'WHU606 HOTY'!$C27&amp;"*")*2)+COUNTIF('Match Grid'!$F$9:$BH$9,"*"&amp;'WHU606 HOTY'!$C27&amp;"*")</f>
        <v>12</v>
      </c>
      <c r="J27" s="64">
        <f>SUMIF('Match Grid'!$C$13:$C$69,'WHU606 HOTY'!$C27,'Match Grid'!$E$13:$E$69)</f>
        <v>31</v>
      </c>
      <c r="K27" s="64">
        <f>SUMIF('Match Grid'!$C$13:$C$69,'WHU606 HOTY'!$C27,'Match Grid'!$D$13:$D$69)</f>
        <v>11</v>
      </c>
      <c r="L27" s="69">
        <f t="shared" si="2"/>
        <v>0.26829268292682928</v>
      </c>
      <c r="M27" s="64">
        <f>COUNTIF('Match Grid'!$7:$7,"*"&amp;'WHU606 HOTY'!$C27&amp;"*")</f>
        <v>1</v>
      </c>
      <c r="N27" s="70">
        <f>COUNTIF('Match Grid'!$8:$9,"*"&amp;'WHU606 HOTY'!$C27&amp;"*")</f>
        <v>5</v>
      </c>
      <c r="R27" s="57" t="str">
        <f>TOTY!H5</f>
        <v>DF</v>
      </c>
      <c r="S27" s="58" t="str">
        <f>TOTY!I5</f>
        <v>Jean-Clair Todibo</v>
      </c>
      <c r="T27" s="59"/>
      <c r="U27" s="57">
        <f>TOTY!J5</f>
        <v>12</v>
      </c>
      <c r="V27" s="16"/>
    </row>
    <row r="28" spans="1:27" x14ac:dyDescent="0.25">
      <c r="A28" s="16"/>
      <c r="B28" s="84">
        <v>28</v>
      </c>
      <c r="C28" s="71" t="s">
        <v>12</v>
      </c>
      <c r="D28" s="72" t="s">
        <v>16</v>
      </c>
      <c r="E28" s="73">
        <v>34757</v>
      </c>
      <c r="F28" s="72">
        <f t="shared" ca="1" si="0"/>
        <v>30</v>
      </c>
      <c r="G28" s="64">
        <v>38</v>
      </c>
      <c r="H28" s="67">
        <f t="shared" si="1"/>
        <v>3</v>
      </c>
      <c r="I28" s="68">
        <f>(COUNTIF('Match Grid'!$F$7:$BH$7,"*"&amp;'WHU606 HOTY'!$C28&amp;"*")*3)+(COUNTIF('Match Grid'!$F$8:$BH$8,"*"&amp;'WHU606 HOTY'!$C28&amp;"*")*2)+COUNTIF('Match Grid'!$F$9:$BH$9,"*"&amp;'WHU606 HOTY'!$C28&amp;"*")</f>
        <v>18</v>
      </c>
      <c r="J28" s="64">
        <f>SUMIF('Match Grid'!$C$13:$C$69,'WHU606 HOTY'!$C28,'Match Grid'!$E$13:$E$69)</f>
        <v>40</v>
      </c>
      <c r="K28" s="64">
        <f>SUMIF('Match Grid'!$C$13:$C$69,'WHU606 HOTY'!$C28,'Match Grid'!$D$13:$D$69)</f>
        <v>10</v>
      </c>
      <c r="L28" s="69">
        <f t="shared" si="2"/>
        <v>0.26315789473684209</v>
      </c>
      <c r="M28" s="64">
        <f>COUNTIF('Match Grid'!$7:$7,"*"&amp;'WHU606 HOTY'!$C28&amp;"*")</f>
        <v>3</v>
      </c>
      <c r="N28" s="70">
        <f>COUNTIF('Match Grid'!$8:$9,"*"&amp;'WHU606 HOTY'!$C28&amp;"*")</f>
        <v>5</v>
      </c>
      <c r="R28" s="57" t="str">
        <f>TOTY!H6</f>
        <v>DF</v>
      </c>
      <c r="S28" s="58" t="str">
        <f>TOTY!I6</f>
        <v>Max Kilman</v>
      </c>
      <c r="T28" s="59"/>
      <c r="U28" s="57">
        <f>TOTY!J6</f>
        <v>12</v>
      </c>
    </row>
    <row r="29" spans="1:27" x14ac:dyDescent="0.25">
      <c r="A29" s="16"/>
      <c r="B29" s="84">
        <v>29</v>
      </c>
      <c r="C29" s="71" t="s">
        <v>88</v>
      </c>
      <c r="D29" s="72" t="s">
        <v>14</v>
      </c>
      <c r="E29" s="73">
        <v>35760</v>
      </c>
      <c r="F29" s="72">
        <f t="shared" ca="1" si="0"/>
        <v>27</v>
      </c>
      <c r="G29" s="64">
        <v>38</v>
      </c>
      <c r="H29" s="67">
        <f t="shared" si="1"/>
        <v>2</v>
      </c>
      <c r="I29" s="68">
        <f>(COUNTIF('Match Grid'!$F$7:$BH$7,"*"&amp;'WHU606 HOTY'!$C29&amp;"*")*3)+(COUNTIF('Match Grid'!$F$8:$BH$8,"*"&amp;'WHU606 HOTY'!$C29&amp;"*")*2)+COUNTIF('Match Grid'!$F$9:$BH$9,"*"&amp;'WHU606 HOTY'!$C29&amp;"*")</f>
        <v>40</v>
      </c>
      <c r="J29" s="64">
        <f>SUMIF('Match Grid'!$C$13:$C$69,'WHU606 HOTY'!$C29,'Match Grid'!$E$13:$E$69)</f>
        <v>99</v>
      </c>
      <c r="K29" s="64">
        <f>SUMIF('Match Grid'!$C$13:$C$69,'WHU606 HOTY'!$C29,'Match Grid'!$D$13:$D$69)</f>
        <v>19</v>
      </c>
      <c r="L29" s="69">
        <f t="shared" si="2"/>
        <v>0.5</v>
      </c>
      <c r="M29" s="64">
        <f>COUNTIF('Match Grid'!$7:$7,"*"&amp;'WHU606 HOTY'!$C29&amp;"*")</f>
        <v>9</v>
      </c>
      <c r="N29" s="70">
        <f>COUNTIF('Match Grid'!$8:$9,"*"&amp;'WHU606 HOTY'!$C29&amp;"*")</f>
        <v>8</v>
      </c>
      <c r="R29" s="57" t="str">
        <f>TOTY!H7</f>
        <v>MF</v>
      </c>
      <c r="S29" s="58" t="str">
        <f>TOTY!I7</f>
        <v>Tomas Soucek</v>
      </c>
      <c r="T29" s="59"/>
      <c r="U29" s="57">
        <f>TOTY!J7</f>
        <v>18</v>
      </c>
    </row>
    <row r="30" spans="1:27" x14ac:dyDescent="0.25">
      <c r="A30" s="16"/>
      <c r="B30" s="84">
        <v>33</v>
      </c>
      <c r="C30" s="71" t="s">
        <v>31</v>
      </c>
      <c r="D30" s="72" t="s">
        <v>14</v>
      </c>
      <c r="E30" s="73">
        <v>34549</v>
      </c>
      <c r="F30" s="72">
        <f t="shared" ca="1" si="0"/>
        <v>30</v>
      </c>
      <c r="G30" s="64">
        <v>32</v>
      </c>
      <c r="H30" s="67">
        <f t="shared" si="1"/>
        <v>17</v>
      </c>
      <c r="I30" s="68">
        <f>(COUNTIF('Match Grid'!$F$7:$BH$7,"*"&amp;'WHU606 HOTY'!$C30&amp;"*")*3)+(COUNTIF('Match Grid'!$F$8:$BH$8,"*"&amp;'WHU606 HOTY'!$C30&amp;"*")*2)+COUNTIF('Match Grid'!$F$9:$BH$9,"*"&amp;'WHU606 HOTY'!$C30&amp;"*")</f>
        <v>4</v>
      </c>
      <c r="J30" s="64">
        <f>SUMIF('Match Grid'!$C$13:$C$69,'WHU606 HOTY'!$C30,'Match Grid'!$E$13:$E$69)</f>
        <v>4</v>
      </c>
      <c r="K30" s="64">
        <f>SUMIF('Match Grid'!$C$13:$C$69,'WHU606 HOTY'!$C30,'Match Grid'!$D$13:$D$69)</f>
        <v>4</v>
      </c>
      <c r="L30" s="69">
        <f t="shared" si="2"/>
        <v>0.125</v>
      </c>
      <c r="M30" s="64">
        <f>COUNTIF('Match Grid'!$7:$7,"*"&amp;'WHU606 HOTY'!$C30&amp;"*")</f>
        <v>0</v>
      </c>
      <c r="N30" s="70">
        <f>COUNTIF('Match Grid'!$8:$9,"*"&amp;'WHU606 HOTY'!$C30&amp;"*")</f>
        <v>4</v>
      </c>
      <c r="R30" s="57" t="str">
        <f>TOTY!H8</f>
        <v>MF</v>
      </c>
      <c r="S30" s="58" t="str">
        <f>TOTY!I8</f>
        <v>Lucas Paqueta</v>
      </c>
      <c r="T30" s="59"/>
      <c r="U30" s="57">
        <f>TOTY!J8</f>
        <v>11</v>
      </c>
    </row>
    <row r="31" spans="1:27" x14ac:dyDescent="0.25">
      <c r="A31" s="16"/>
      <c r="B31" s="84">
        <v>34</v>
      </c>
      <c r="C31" s="71" t="s">
        <v>119</v>
      </c>
      <c r="D31" s="72" t="s">
        <v>15</v>
      </c>
      <c r="E31" s="73">
        <v>38279</v>
      </c>
      <c r="F31" s="72">
        <f t="shared" ca="1" si="0"/>
        <v>20</v>
      </c>
      <c r="G31" s="64">
        <v>8</v>
      </c>
      <c r="H31" s="67">
        <f t="shared" si="1"/>
        <v>21</v>
      </c>
      <c r="I31" s="68">
        <f>(COUNTIF('Match Grid'!$F$7:$BH$7,"*"&amp;'WHU606 HOTY'!$C31&amp;"*")*3)+(COUNTIF('Match Grid'!$F$8:$BH$8,"*"&amp;'WHU606 HOTY'!$C31&amp;"*")*2)+COUNTIF('Match Grid'!$F$9:$BH$9,"*"&amp;'WHU606 HOTY'!$C31&amp;"*")</f>
        <v>2</v>
      </c>
      <c r="J31" s="64">
        <f>SUMIF('Match Grid'!$C$13:$C$69,'WHU606 HOTY'!$C31,'Match Grid'!$E$13:$E$69)</f>
        <v>3</v>
      </c>
      <c r="K31" s="64">
        <f>SUMIF('Match Grid'!$C$13:$C$69,'WHU606 HOTY'!$C31,'Match Grid'!$D$13:$D$69)</f>
        <v>1</v>
      </c>
      <c r="L31" s="69">
        <f t="shared" si="2"/>
        <v>0.125</v>
      </c>
      <c r="M31" s="64">
        <f>COUNTIF('Match Grid'!$7:$7,"*"&amp;'WHU606 HOTY'!$C31&amp;"*")</f>
        <v>0</v>
      </c>
      <c r="N31" s="70">
        <f>COUNTIF('Match Grid'!$8:$9,"*"&amp;'WHU606 HOTY'!$C31&amp;"*")</f>
        <v>1</v>
      </c>
      <c r="R31" s="57" t="str">
        <f>TOTY!H9</f>
        <v>MF</v>
      </c>
      <c r="S31" s="58" t="str">
        <f>TOTY!I9</f>
        <v>Carlos Soler</v>
      </c>
      <c r="T31" s="59"/>
      <c r="U31" s="57">
        <f>TOTY!J9</f>
        <v>8</v>
      </c>
    </row>
    <row r="32" spans="1:27" x14ac:dyDescent="0.25">
      <c r="A32" s="16"/>
      <c r="B32" s="84">
        <v>39</v>
      </c>
      <c r="C32" s="71" t="s">
        <v>89</v>
      </c>
      <c r="D32" s="72" t="s">
        <v>16</v>
      </c>
      <c r="E32" s="73">
        <v>36659</v>
      </c>
      <c r="F32" s="72">
        <f t="shared" ca="1" si="0"/>
        <v>25</v>
      </c>
      <c r="G32" s="64">
        <v>11</v>
      </c>
      <c r="H32" s="67">
        <f t="shared" si="1"/>
        <v>25</v>
      </c>
      <c r="I32" s="68">
        <f>(COUNTIF('Match Grid'!$F$7:$BH$7,"*"&amp;'WHU606 HOTY'!$C32&amp;"*")*3)+(COUNTIF('Match Grid'!$F$8:$BH$8,"*"&amp;'WHU606 HOTY'!$C32&amp;"*")*2)+COUNTIF('Match Grid'!$F$9:$BH$9,"*"&amp;'WHU606 HOTY'!$C32&amp;"*")</f>
        <v>0</v>
      </c>
      <c r="J32" s="64">
        <f>SUMIF('Match Grid'!$C$13:$C$69,'WHU606 HOTY'!$C32,'Match Grid'!$E$13:$E$69)</f>
        <v>0</v>
      </c>
      <c r="K32" s="64">
        <f>SUMIF('Match Grid'!$C$13:$C$69,'WHU606 HOTY'!$C32,'Match Grid'!$D$13:$D$69)</f>
        <v>0</v>
      </c>
      <c r="L32" s="69">
        <f t="shared" si="2"/>
        <v>0</v>
      </c>
      <c r="M32" s="64">
        <f>COUNTIF('Match Grid'!$7:$7,"*"&amp;'WHU606 HOTY'!$C32&amp;"*")</f>
        <v>0</v>
      </c>
      <c r="N32" s="70">
        <f>COUNTIF('Match Grid'!$8:$9,"*"&amp;'WHU606 HOTY'!$C32&amp;"*")</f>
        <v>0</v>
      </c>
      <c r="R32" s="60" t="str">
        <f>TOTY!H10</f>
        <v>MF</v>
      </c>
      <c r="S32" s="61" t="str">
        <f>TOTY!I10</f>
        <v>James Ward-Prowse</v>
      </c>
      <c r="T32" s="62"/>
      <c r="U32" s="60">
        <f>TOTY!J10</f>
        <v>6</v>
      </c>
    </row>
    <row r="33" spans="1:21" x14ac:dyDescent="0.25">
      <c r="A33" s="16"/>
      <c r="B33" s="84">
        <v>42</v>
      </c>
      <c r="C33" s="71" t="s">
        <v>109</v>
      </c>
      <c r="D33" s="72" t="s">
        <v>14</v>
      </c>
      <c r="E33" s="73">
        <v>38288</v>
      </c>
      <c r="F33" s="72">
        <f t="shared" ca="1" si="0"/>
        <v>20</v>
      </c>
      <c r="G33" s="64">
        <v>1</v>
      </c>
      <c r="H33" s="67">
        <f t="shared" si="1"/>
        <v>25</v>
      </c>
      <c r="I33" s="68">
        <f>(COUNTIF('Match Grid'!$F$7:$BH$7,"*"&amp;'WHU606 HOTY'!$C33&amp;"*")*3)+(COUNTIF('Match Grid'!$F$8:$BH$8,"*"&amp;'WHU606 HOTY'!$C33&amp;"*")*2)+COUNTIF('Match Grid'!$F$9:$BH$9,"*"&amp;'WHU606 HOTY'!$C33&amp;"*")</f>
        <v>0</v>
      </c>
      <c r="J33" s="64">
        <f>SUMIF('Match Grid'!$C$13:$C$69,'WHU606 HOTY'!$C33,'Match Grid'!$E$13:$E$69)</f>
        <v>0</v>
      </c>
      <c r="K33" s="64">
        <f>SUMIF('Match Grid'!$C$13:$C$69,'WHU606 HOTY'!$C33,'Match Grid'!$D$13:$D$69)</f>
        <v>0</v>
      </c>
      <c r="L33" s="69">
        <f t="shared" si="2"/>
        <v>0</v>
      </c>
      <c r="M33" s="64">
        <f>COUNTIF('Match Grid'!$7:$7,"*"&amp;'WHU606 HOTY'!$C33&amp;"*")</f>
        <v>0</v>
      </c>
      <c r="N33" s="70">
        <f>COUNTIF('Match Grid'!$8:$9,"*"&amp;'WHU606 HOTY'!$C33&amp;"*")</f>
        <v>0</v>
      </c>
      <c r="R33" s="57" t="str">
        <f>TOTY!H11</f>
        <v>FW</v>
      </c>
      <c r="S33" s="58" t="str">
        <f>TOTY!I11</f>
        <v>Jarrod Bowen</v>
      </c>
      <c r="T33" s="59"/>
      <c r="U33" s="57">
        <f>TOTY!J11</f>
        <v>49</v>
      </c>
    </row>
    <row r="34" spans="1:21" x14ac:dyDescent="0.25">
      <c r="B34" s="84">
        <v>57</v>
      </c>
      <c r="C34" s="71" t="s">
        <v>110</v>
      </c>
      <c r="D34" s="72" t="s">
        <v>14</v>
      </c>
      <c r="E34" s="73">
        <v>38698</v>
      </c>
      <c r="F34" s="72">
        <f t="shared" ca="1" si="0"/>
        <v>19</v>
      </c>
      <c r="G34" s="64">
        <v>16</v>
      </c>
      <c r="H34" s="67">
        <f t="shared" si="1"/>
        <v>14</v>
      </c>
      <c r="I34" s="68">
        <f>(COUNTIF('Match Grid'!$F$7:$BH$7,"*"&amp;'WHU606 HOTY'!$C34&amp;"*")*3)+(COUNTIF('Match Grid'!$F$8:$BH$8,"*"&amp;'WHU606 HOTY'!$C34&amp;"*")*2)+COUNTIF('Match Grid'!$F$9:$BH$9,"*"&amp;'WHU606 HOTY'!$C34&amp;"*")</f>
        <v>5</v>
      </c>
      <c r="J34" s="64">
        <f>SUMIF('Match Grid'!$C$13:$C$69,'WHU606 HOTY'!$C34,'Match Grid'!$E$13:$E$69)</f>
        <v>17</v>
      </c>
      <c r="K34" s="64">
        <f>SUMIF('Match Grid'!$C$13:$C$69,'WHU606 HOTY'!$C34,'Match Grid'!$D$13:$D$69)</f>
        <v>5</v>
      </c>
      <c r="L34" s="69">
        <f t="shared" si="2"/>
        <v>0.3125</v>
      </c>
      <c r="M34" s="64">
        <f>COUNTIF('Match Grid'!$7:$7,"*"&amp;'WHU606 HOTY'!$C34&amp;"*")</f>
        <v>1</v>
      </c>
      <c r="N34" s="70">
        <f>COUNTIF('Match Grid'!$8:$9,"*"&amp;'WHU606 HOTY'!$C34&amp;"*")</f>
        <v>2</v>
      </c>
      <c r="R34" s="57" t="str">
        <f>TOTY!H12</f>
        <v>FW</v>
      </c>
      <c r="S34" s="58" t="str">
        <f>TOTY!I12</f>
        <v>Crysensio Summerville</v>
      </c>
      <c r="T34" s="59"/>
      <c r="U34" s="57">
        <f>TOTY!J12</f>
        <v>17</v>
      </c>
    </row>
    <row r="35" spans="1:21" x14ac:dyDescent="0.25">
      <c r="B35" s="84">
        <v>61</v>
      </c>
      <c r="C35" s="71" t="s">
        <v>117</v>
      </c>
      <c r="D35" s="72" t="s">
        <v>16</v>
      </c>
      <c r="E35" s="73">
        <v>38766</v>
      </c>
      <c r="F35" s="72">
        <f t="shared" ca="1" si="0"/>
        <v>19</v>
      </c>
      <c r="G35" s="64">
        <v>2</v>
      </c>
      <c r="H35" s="67">
        <f t="shared" si="1"/>
        <v>25</v>
      </c>
      <c r="I35" s="68">
        <f>(COUNTIF('Match Grid'!$F$7:$BH$7,"*"&amp;'WHU606 HOTY'!$C35&amp;"*")*3)+(COUNTIF('Match Grid'!$F$8:$BH$8,"*"&amp;'WHU606 HOTY'!$C35&amp;"*")*2)+COUNTIF('Match Grid'!$F$9:$BH$9,"*"&amp;'WHU606 HOTY'!$C35&amp;"*")</f>
        <v>0</v>
      </c>
      <c r="J35" s="64">
        <f>SUMIF('Match Grid'!$C$13:$C$69,'WHU606 HOTY'!$C35,'Match Grid'!$E$13:$E$69)</f>
        <v>0</v>
      </c>
      <c r="K35" s="64">
        <f>SUMIF('Match Grid'!$C$13:$C$69,'WHU606 HOTY'!$C35,'Match Grid'!$D$13:$D$69)</f>
        <v>0</v>
      </c>
      <c r="L35" s="69">
        <f t="shared" si="2"/>
        <v>0</v>
      </c>
      <c r="M35" s="64">
        <f>COUNTIF('Match Grid'!$7:$7,"*"&amp;'WHU606 HOTY'!$C35&amp;"*")</f>
        <v>0</v>
      </c>
      <c r="N35" s="70">
        <f>COUNTIF('Match Grid'!$8:$9,"*"&amp;'WHU606 HOTY'!$C35&amp;"*")</f>
        <v>0</v>
      </c>
      <c r="R35" s="57" t="str">
        <f>TOTY!H13</f>
        <v>FW</v>
      </c>
      <c r="S35" s="58" t="str">
        <f>TOTY!I13</f>
        <v>Mohammed Kudus</v>
      </c>
      <c r="T35" s="59"/>
      <c r="U35" s="57">
        <f>TOTY!J13</f>
        <v>17</v>
      </c>
    </row>
    <row r="48" spans="1:21" x14ac:dyDescent="0.25">
      <c r="C48" s="4" t="str" cm="1">
        <f t="array" ref="C48:C75">_xlfn._xlws.SORT(Table2[PLAYER],1,1)</f>
        <v>Aaron Cresswell</v>
      </c>
    </row>
    <row r="49" spans="3:3" x14ac:dyDescent="0.25">
      <c r="C49" s="4" t="str">
        <v>Aaron Wan-Bissaka</v>
      </c>
    </row>
    <row r="50" spans="3:3" x14ac:dyDescent="0.25">
      <c r="C50" s="4" t="str">
        <v>Alphonse Areola</v>
      </c>
    </row>
    <row r="51" spans="3:3" x14ac:dyDescent="0.25">
      <c r="C51" s="4" t="str">
        <v>Andy Irving</v>
      </c>
    </row>
    <row r="52" spans="3:3" x14ac:dyDescent="0.25">
      <c r="C52" s="4" t="str">
        <v>Carlos Soler</v>
      </c>
    </row>
    <row r="53" spans="3:3" x14ac:dyDescent="0.25">
      <c r="C53" s="4" t="str">
        <v>Crysensio Summerville</v>
      </c>
    </row>
    <row r="54" spans="3:3" x14ac:dyDescent="0.25">
      <c r="C54" s="4" t="str">
        <v>Danny Ings</v>
      </c>
    </row>
    <row r="55" spans="3:3" x14ac:dyDescent="0.25">
      <c r="C55" s="4" t="str">
        <v>Edson Alvarez</v>
      </c>
    </row>
    <row r="56" spans="3:3" x14ac:dyDescent="0.25">
      <c r="C56" s="4" t="str">
        <v>Emerson Palmieri</v>
      </c>
    </row>
    <row r="57" spans="3:3" x14ac:dyDescent="0.25">
      <c r="C57" s="4" t="str">
        <v>Evan Ferguson</v>
      </c>
    </row>
    <row r="58" spans="3:3" x14ac:dyDescent="0.25">
      <c r="C58" s="4" t="str">
        <v>Guido Rodriguez</v>
      </c>
    </row>
    <row r="59" spans="3:3" x14ac:dyDescent="0.25">
      <c r="C59" s="4" t="str">
        <v>James Ward-Prowse</v>
      </c>
    </row>
    <row r="60" spans="3:3" x14ac:dyDescent="0.25">
      <c r="C60" s="4" t="str">
        <v>Jarrod Bowen</v>
      </c>
    </row>
    <row r="61" spans="3:3" x14ac:dyDescent="0.25">
      <c r="C61" s="4" t="str">
        <v>Jean-Clair Todibo</v>
      </c>
    </row>
    <row r="62" spans="3:3" x14ac:dyDescent="0.25">
      <c r="C62" s="4" t="str">
        <v>Kaelan Casey</v>
      </c>
    </row>
    <row r="63" spans="3:3" x14ac:dyDescent="0.25">
      <c r="C63" s="4" t="str">
        <v>Konstantinos Mavraponos</v>
      </c>
    </row>
    <row r="64" spans="3:3" x14ac:dyDescent="0.25">
      <c r="C64" s="4" t="str">
        <v>Lewis Orford</v>
      </c>
    </row>
    <row r="65" spans="3:3" x14ac:dyDescent="0.25">
      <c r="C65" s="4" t="str">
        <v>Lucas Paqueta</v>
      </c>
    </row>
    <row r="66" spans="3:3" x14ac:dyDescent="0.25">
      <c r="C66" s="4" t="str">
        <v>Luis Guilherme</v>
      </c>
    </row>
    <row r="67" spans="3:3" x14ac:dyDescent="0.25">
      <c r="C67" s="4" t="str">
        <v>Lukasz Fabianski</v>
      </c>
    </row>
    <row r="68" spans="3:3" x14ac:dyDescent="0.25">
      <c r="C68" s="4" t="str">
        <v>Max Kilman</v>
      </c>
    </row>
    <row r="69" spans="3:3" x14ac:dyDescent="0.25">
      <c r="C69" s="4" t="str">
        <v>Michail Antonio</v>
      </c>
    </row>
    <row r="70" spans="3:3" x14ac:dyDescent="0.25">
      <c r="C70" s="4" t="str">
        <v>Mohammed Kudus</v>
      </c>
    </row>
    <row r="71" spans="3:3" x14ac:dyDescent="0.25">
      <c r="C71" s="4" t="str">
        <v>Niclas Fullkrug</v>
      </c>
    </row>
    <row r="72" spans="3:3" x14ac:dyDescent="0.25">
      <c r="C72" s="4" t="str">
        <v>Ollie Scarles</v>
      </c>
    </row>
    <row r="73" spans="3:3" x14ac:dyDescent="0.25">
      <c r="C73" s="4" t="str">
        <v>Tomas Soucek</v>
      </c>
    </row>
    <row r="74" spans="3:3" x14ac:dyDescent="0.25">
      <c r="C74" s="4" t="str">
        <v>Vladimir Coufal</v>
      </c>
    </row>
    <row r="75" spans="3:3" x14ac:dyDescent="0.25">
      <c r="C75" s="4" t="str">
        <v>Wes Foderingham</v>
      </c>
    </row>
  </sheetData>
  <sortState xmlns:xlrd2="http://schemas.microsoft.com/office/spreadsheetml/2017/richdata2" ref="B8:N35">
    <sortCondition ref="B8:B35"/>
  </sortState>
  <mergeCells count="20">
    <mergeCell ref="B2:G2"/>
    <mergeCell ref="D5:F5"/>
    <mergeCell ref="D4:F4"/>
    <mergeCell ref="D3:F3"/>
    <mergeCell ref="B5:C5"/>
    <mergeCell ref="B4:C4"/>
    <mergeCell ref="B3:C3"/>
    <mergeCell ref="N2:P2"/>
    <mergeCell ref="H2:M2"/>
    <mergeCell ref="H5:I5"/>
    <mergeCell ref="H4:I4"/>
    <mergeCell ref="H3:I3"/>
    <mergeCell ref="J4:L4"/>
    <mergeCell ref="J3:L3"/>
    <mergeCell ref="J5:L5"/>
    <mergeCell ref="P8:T8"/>
    <mergeCell ref="R7:S7"/>
    <mergeCell ref="N5:O5"/>
    <mergeCell ref="N4:O4"/>
    <mergeCell ref="N3:O3"/>
  </mergeCells>
  <conditionalFormatting sqref="B8:N35">
    <cfRule type="cellIs" dxfId="16" priority="33" operator="equal">
      <formula>0</formula>
    </cfRule>
    <cfRule type="expression" dxfId="15" priority="34">
      <formula>$H8=1</formula>
    </cfRule>
    <cfRule type="expression" dxfId="14" priority="35">
      <formula>$H8=2</formula>
    </cfRule>
    <cfRule type="expression" dxfId="13" priority="36">
      <formula>$H8=3</formula>
    </cfRule>
  </conditionalFormatting>
  <conditionalFormatting sqref="R29:U29">
    <cfRule type="expression" dxfId="12" priority="1">
      <formula>$R29="DF"</formula>
    </cfRule>
    <cfRule type="expression" dxfId="11" priority="2">
      <formula>$R29="MF"</formula>
    </cfRule>
  </conditionalFormatting>
  <dataValidations count="1">
    <dataValidation type="list" allowBlank="1" showInputMessage="1" showErrorMessage="1" sqref="R7:S7" xr:uid="{6A394A4A-6EF9-42FE-B593-D1BBABD8A1B6}">
      <formula1>$C$48:$C$75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B555-94DF-48E4-992B-493BBDAA530C}">
  <dimension ref="A1:CH63"/>
  <sheetViews>
    <sheetView showGridLines="0" showRowColHeaders="0" workbookViewId="0">
      <pane xSplit="5" ySplit="12" topLeftCell="F13" activePane="bottomRight" state="frozen"/>
      <selection pane="topRight" activeCell="F1" sqref="F1"/>
      <selection pane="bottomLeft" activeCell="A10" sqref="A10"/>
      <selection pane="bottomRight" activeCell="BA23" sqref="BA23"/>
    </sheetView>
  </sheetViews>
  <sheetFormatPr defaultColWidth="14.28515625" defaultRowHeight="11.25" x14ac:dyDescent="0.2"/>
  <cols>
    <col min="1" max="1" width="2.85546875" style="1" customWidth="1"/>
    <col min="2" max="2" width="4.7109375" style="1" customWidth="1"/>
    <col min="3" max="3" width="30.28515625" style="1" customWidth="1"/>
    <col min="4" max="16384" width="14.28515625" style="17"/>
  </cols>
  <sheetData>
    <row r="1" spans="1:86" x14ac:dyDescent="0.2">
      <c r="F1" s="17">
        <f>E1+1</f>
        <v>1</v>
      </c>
      <c r="G1" s="17">
        <f>F1+1</f>
        <v>2</v>
      </c>
      <c r="H1" s="17">
        <f t="shared" ref="H1:AT1" si="0">G1+1</f>
        <v>3</v>
      </c>
      <c r="I1" s="17">
        <f t="shared" si="0"/>
        <v>4</v>
      </c>
      <c r="J1" s="17">
        <f t="shared" si="0"/>
        <v>5</v>
      </c>
      <c r="K1" s="17">
        <f t="shared" si="0"/>
        <v>6</v>
      </c>
      <c r="L1" s="17">
        <f t="shared" si="0"/>
        <v>7</v>
      </c>
      <c r="M1" s="17">
        <f t="shared" si="0"/>
        <v>8</v>
      </c>
      <c r="N1" s="17">
        <f t="shared" si="0"/>
        <v>9</v>
      </c>
      <c r="O1" s="17">
        <f t="shared" si="0"/>
        <v>10</v>
      </c>
      <c r="P1" s="17">
        <f t="shared" si="0"/>
        <v>11</v>
      </c>
      <c r="Q1" s="17">
        <f t="shared" si="0"/>
        <v>12</v>
      </c>
      <c r="R1" s="17">
        <f t="shared" si="0"/>
        <v>13</v>
      </c>
      <c r="S1" s="17">
        <f t="shared" si="0"/>
        <v>14</v>
      </c>
      <c r="T1" s="17">
        <f t="shared" si="0"/>
        <v>15</v>
      </c>
      <c r="U1" s="17">
        <f t="shared" si="0"/>
        <v>16</v>
      </c>
      <c r="V1" s="17">
        <f t="shared" si="0"/>
        <v>17</v>
      </c>
      <c r="W1" s="17">
        <f t="shared" si="0"/>
        <v>18</v>
      </c>
      <c r="X1" s="17">
        <f t="shared" si="0"/>
        <v>19</v>
      </c>
      <c r="Y1" s="17">
        <f t="shared" si="0"/>
        <v>20</v>
      </c>
      <c r="Z1" s="17">
        <f t="shared" si="0"/>
        <v>21</v>
      </c>
      <c r="AA1" s="17">
        <f t="shared" si="0"/>
        <v>22</v>
      </c>
      <c r="AB1" s="17">
        <f t="shared" si="0"/>
        <v>23</v>
      </c>
      <c r="AC1" s="17">
        <f t="shared" si="0"/>
        <v>24</v>
      </c>
      <c r="AD1" s="17">
        <f t="shared" si="0"/>
        <v>25</v>
      </c>
      <c r="AE1" s="17">
        <f t="shared" si="0"/>
        <v>26</v>
      </c>
      <c r="AF1" s="17">
        <f t="shared" si="0"/>
        <v>27</v>
      </c>
      <c r="AG1" s="17">
        <f t="shared" si="0"/>
        <v>28</v>
      </c>
      <c r="AH1" s="17">
        <f t="shared" si="0"/>
        <v>29</v>
      </c>
      <c r="AI1" s="17">
        <f t="shared" si="0"/>
        <v>30</v>
      </c>
      <c r="AJ1" s="17">
        <f t="shared" si="0"/>
        <v>31</v>
      </c>
      <c r="AK1" s="17">
        <f t="shared" si="0"/>
        <v>32</v>
      </c>
      <c r="AL1" s="17">
        <f t="shared" si="0"/>
        <v>33</v>
      </c>
      <c r="AM1" s="17">
        <f t="shared" si="0"/>
        <v>34</v>
      </c>
      <c r="AN1" s="17">
        <f t="shared" si="0"/>
        <v>35</v>
      </c>
      <c r="AO1" s="17">
        <f t="shared" si="0"/>
        <v>36</v>
      </c>
      <c r="AP1" s="17">
        <f t="shared" si="0"/>
        <v>37</v>
      </c>
      <c r="AQ1" s="17">
        <f t="shared" si="0"/>
        <v>38</v>
      </c>
      <c r="AR1" s="17">
        <f t="shared" si="0"/>
        <v>39</v>
      </c>
      <c r="AS1" s="17">
        <f t="shared" si="0"/>
        <v>40</v>
      </c>
      <c r="AT1" s="17">
        <f t="shared" si="0"/>
        <v>41</v>
      </c>
    </row>
    <row r="2" spans="1:86" ht="21" x14ac:dyDescent="0.35">
      <c r="E2" s="18" t="s">
        <v>76</v>
      </c>
      <c r="F2" s="19" t="s">
        <v>70</v>
      </c>
      <c r="G2" s="19" t="s">
        <v>70</v>
      </c>
      <c r="H2" s="19" t="s">
        <v>72</v>
      </c>
      <c r="I2" s="19" t="s">
        <v>70</v>
      </c>
      <c r="J2" s="19" t="s">
        <v>70</v>
      </c>
      <c r="K2" s="19" t="s">
        <v>70</v>
      </c>
      <c r="L2" s="19" t="s">
        <v>72</v>
      </c>
      <c r="M2" s="19" t="s">
        <v>70</v>
      </c>
      <c r="N2" s="19" t="s">
        <v>70</v>
      </c>
      <c r="O2" s="19" t="s">
        <v>70</v>
      </c>
      <c r="P2" s="19" t="s">
        <v>70</v>
      </c>
      <c r="Q2" s="19" t="s">
        <v>70</v>
      </c>
      <c r="R2" s="19" t="s">
        <v>70</v>
      </c>
      <c r="S2" s="19" t="s">
        <v>70</v>
      </c>
      <c r="T2" s="19" t="s">
        <v>70</v>
      </c>
      <c r="U2" s="19" t="s">
        <v>70</v>
      </c>
      <c r="V2" s="19" t="s">
        <v>70</v>
      </c>
      <c r="W2" s="19" t="s">
        <v>70</v>
      </c>
      <c r="X2" s="19" t="s">
        <v>70</v>
      </c>
      <c r="Y2" s="19" t="s">
        <v>70</v>
      </c>
      <c r="Z2" s="19" t="s">
        <v>70</v>
      </c>
      <c r="AA2" s="19" t="s">
        <v>70</v>
      </c>
      <c r="AB2" s="19" t="s">
        <v>71</v>
      </c>
      <c r="AC2" s="19" t="s">
        <v>70</v>
      </c>
      <c r="AD2" s="19" t="s">
        <v>70</v>
      </c>
      <c r="AE2" s="19" t="s">
        <v>70</v>
      </c>
      <c r="AF2" s="19" t="s">
        <v>70</v>
      </c>
      <c r="AG2" s="19" t="s">
        <v>70</v>
      </c>
      <c r="AH2" s="19" t="s">
        <v>70</v>
      </c>
      <c r="AI2" s="19" t="s">
        <v>70</v>
      </c>
      <c r="AJ2" s="19" t="s">
        <v>70</v>
      </c>
      <c r="AK2" s="19" t="s">
        <v>70</v>
      </c>
      <c r="AL2" s="19" t="s">
        <v>70</v>
      </c>
      <c r="AM2" s="19" t="s">
        <v>70</v>
      </c>
      <c r="AN2" s="19" t="s">
        <v>70</v>
      </c>
      <c r="AO2" s="19" t="s">
        <v>70</v>
      </c>
      <c r="AP2" s="19" t="s">
        <v>70</v>
      </c>
      <c r="AQ2" s="19" t="s">
        <v>70</v>
      </c>
      <c r="AR2" s="19" t="s">
        <v>70</v>
      </c>
      <c r="AS2" s="19" t="s">
        <v>70</v>
      </c>
      <c r="AT2" s="19" t="s">
        <v>70</v>
      </c>
    </row>
    <row r="3" spans="1:86" x14ac:dyDescent="0.2">
      <c r="B3" s="110" t="s">
        <v>25</v>
      </c>
      <c r="C3" s="20" t="s">
        <v>26</v>
      </c>
      <c r="E3" s="21" t="s">
        <v>69</v>
      </c>
      <c r="F3" s="22" t="s">
        <v>61</v>
      </c>
      <c r="G3" s="22" t="s">
        <v>56</v>
      </c>
      <c r="H3" s="22" t="s">
        <v>67</v>
      </c>
      <c r="I3" s="22" t="s">
        <v>53</v>
      </c>
      <c r="J3" s="22" t="s">
        <v>57</v>
      </c>
      <c r="K3" s="22" t="s">
        <v>54</v>
      </c>
      <c r="L3" s="22" t="s">
        <v>55</v>
      </c>
      <c r="M3" s="22" t="s">
        <v>63</v>
      </c>
      <c r="N3" s="22" t="s">
        <v>90</v>
      </c>
      <c r="O3" s="22" t="s">
        <v>59</v>
      </c>
      <c r="P3" s="22" t="s">
        <v>66</v>
      </c>
      <c r="Q3" s="22" t="s">
        <v>64</v>
      </c>
      <c r="R3" s="22" t="s">
        <v>62</v>
      </c>
      <c r="S3" s="22" t="s">
        <v>60</v>
      </c>
      <c r="T3" s="22" t="s">
        <v>65</v>
      </c>
      <c r="U3" s="22" t="s">
        <v>91</v>
      </c>
      <c r="V3" s="22" t="s">
        <v>58</v>
      </c>
      <c r="W3" s="22" t="s">
        <v>67</v>
      </c>
      <c r="X3" s="22" t="s">
        <v>68</v>
      </c>
      <c r="Y3" s="22" t="s">
        <v>79</v>
      </c>
      <c r="Z3" s="22" t="s">
        <v>55</v>
      </c>
      <c r="AA3" s="22" t="s">
        <v>53</v>
      </c>
      <c r="AB3" s="22" t="s">
        <v>61</v>
      </c>
      <c r="AC3" s="22" t="s">
        <v>57</v>
      </c>
      <c r="AD3" s="22" t="s">
        <v>56</v>
      </c>
      <c r="AE3" s="22" t="s">
        <v>61</v>
      </c>
      <c r="AF3" s="22" t="s">
        <v>54</v>
      </c>
      <c r="AG3" s="22" t="s">
        <v>63</v>
      </c>
      <c r="AH3" s="22" t="s">
        <v>65</v>
      </c>
      <c r="AI3" s="22" t="s">
        <v>91</v>
      </c>
      <c r="AJ3" s="22" t="s">
        <v>60</v>
      </c>
      <c r="AK3" s="22" t="s">
        <v>62</v>
      </c>
      <c r="AL3" s="22" t="s">
        <v>58</v>
      </c>
      <c r="AM3" s="22" t="s">
        <v>67</v>
      </c>
      <c r="AN3" s="22" t="s">
        <v>55</v>
      </c>
      <c r="AO3" s="22" t="s">
        <v>79</v>
      </c>
      <c r="AP3" s="22" t="s">
        <v>68</v>
      </c>
      <c r="AQ3" s="22" t="s">
        <v>59</v>
      </c>
      <c r="AR3" s="22" t="s">
        <v>66</v>
      </c>
      <c r="AS3" s="22" t="s">
        <v>64</v>
      </c>
      <c r="AT3" s="22" t="s">
        <v>90</v>
      </c>
    </row>
    <row r="4" spans="1:86" x14ac:dyDescent="0.2">
      <c r="B4" s="111"/>
      <c r="C4" s="23" t="s">
        <v>22</v>
      </c>
      <c r="E4" s="21" t="s">
        <v>52</v>
      </c>
      <c r="F4" s="22" t="s">
        <v>51</v>
      </c>
      <c r="G4" s="22" t="s">
        <v>50</v>
      </c>
      <c r="H4" s="22" t="s">
        <v>51</v>
      </c>
      <c r="I4" s="22" t="s">
        <v>51</v>
      </c>
      <c r="J4" s="22" t="s">
        <v>50</v>
      </c>
      <c r="K4" s="22" t="s">
        <v>51</v>
      </c>
      <c r="L4" s="22" t="s">
        <v>50</v>
      </c>
      <c r="M4" s="22" t="s">
        <v>50</v>
      </c>
      <c r="N4" s="22" t="s">
        <v>51</v>
      </c>
      <c r="O4" s="22" t="s">
        <v>50</v>
      </c>
      <c r="P4" s="22" t="s">
        <v>51</v>
      </c>
      <c r="Q4" s="22" t="s">
        <v>50</v>
      </c>
      <c r="R4" s="22" t="s">
        <v>51</v>
      </c>
      <c r="S4" s="22" t="s">
        <v>50</v>
      </c>
      <c r="T4" s="22" t="s">
        <v>51</v>
      </c>
      <c r="U4" s="22" t="s">
        <v>50</v>
      </c>
      <c r="V4" s="22" t="s">
        <v>51</v>
      </c>
      <c r="W4" s="22" t="s">
        <v>50</v>
      </c>
      <c r="X4" s="22" t="s">
        <v>51</v>
      </c>
      <c r="Y4" s="22" t="s">
        <v>50</v>
      </c>
      <c r="Z4" s="22" t="s">
        <v>51</v>
      </c>
      <c r="AA4" s="22" t="s">
        <v>50</v>
      </c>
      <c r="AB4" s="22" t="s">
        <v>50</v>
      </c>
      <c r="AC4" s="22" t="s">
        <v>51</v>
      </c>
      <c r="AD4" s="22" t="s">
        <v>51</v>
      </c>
      <c r="AE4" s="22" t="s">
        <v>50</v>
      </c>
      <c r="AF4" s="22" t="s">
        <v>50</v>
      </c>
      <c r="AG4" s="22" t="s">
        <v>51</v>
      </c>
      <c r="AH4" s="22" t="s">
        <v>50</v>
      </c>
      <c r="AI4" s="22" t="s">
        <v>51</v>
      </c>
      <c r="AJ4" s="22" t="s">
        <v>51</v>
      </c>
      <c r="AK4" s="22" t="s">
        <v>50</v>
      </c>
      <c r="AL4" s="22" t="s">
        <v>50</v>
      </c>
      <c r="AM4" s="22" t="s">
        <v>51</v>
      </c>
      <c r="AN4" s="22" t="s">
        <v>50</v>
      </c>
      <c r="AO4" s="22" t="s">
        <v>51</v>
      </c>
      <c r="AP4" s="22" t="s">
        <v>50</v>
      </c>
      <c r="AQ4" s="22" t="s">
        <v>51</v>
      </c>
      <c r="AR4" s="22" t="s">
        <v>50</v>
      </c>
      <c r="AS4" s="22" t="s">
        <v>51</v>
      </c>
      <c r="AT4" s="22" t="s">
        <v>50</v>
      </c>
    </row>
    <row r="5" spans="1:86" x14ac:dyDescent="0.2">
      <c r="B5" s="111"/>
      <c r="C5" s="24" t="s">
        <v>24</v>
      </c>
      <c r="E5" s="21" t="s">
        <v>49</v>
      </c>
      <c r="F5" s="25">
        <v>45521</v>
      </c>
      <c r="G5" s="25">
        <v>45528</v>
      </c>
      <c r="H5" s="25">
        <v>45531</v>
      </c>
      <c r="I5" s="25">
        <v>45535</v>
      </c>
      <c r="J5" s="25">
        <v>45549</v>
      </c>
      <c r="K5" s="25">
        <v>45556</v>
      </c>
      <c r="L5" s="25">
        <v>45559</v>
      </c>
      <c r="M5" s="25">
        <v>45563</v>
      </c>
      <c r="N5" s="25">
        <v>45570</v>
      </c>
      <c r="O5" s="25">
        <v>45584</v>
      </c>
      <c r="P5" s="25">
        <v>45592</v>
      </c>
      <c r="Q5" s="25">
        <v>45598</v>
      </c>
      <c r="R5" s="25">
        <v>45605</v>
      </c>
      <c r="S5" s="25">
        <v>45619</v>
      </c>
      <c r="T5" s="25">
        <v>45626</v>
      </c>
      <c r="U5" s="25">
        <v>45629</v>
      </c>
      <c r="V5" s="25">
        <v>45633</v>
      </c>
      <c r="W5" s="25">
        <v>45642</v>
      </c>
      <c r="X5" s="25">
        <v>45647</v>
      </c>
      <c r="Y5" s="25">
        <v>45652</v>
      </c>
      <c r="Z5" s="25">
        <v>45655</v>
      </c>
      <c r="AA5" s="25">
        <v>45661</v>
      </c>
      <c r="AB5" s="25">
        <v>45668</v>
      </c>
      <c r="AC5" s="25">
        <v>45671</v>
      </c>
      <c r="AD5" s="25">
        <v>45675</v>
      </c>
      <c r="AE5" s="25">
        <v>45683</v>
      </c>
      <c r="AF5" s="25">
        <v>45691</v>
      </c>
      <c r="AG5" s="25">
        <v>45703</v>
      </c>
      <c r="AH5" s="25">
        <v>45710</v>
      </c>
      <c r="AI5" s="25">
        <v>45713</v>
      </c>
      <c r="AJ5" s="25">
        <v>45726</v>
      </c>
      <c r="AK5" s="25">
        <v>45731</v>
      </c>
      <c r="AL5" s="25">
        <v>45748</v>
      </c>
      <c r="AM5" s="25">
        <v>45752</v>
      </c>
      <c r="AN5" s="25">
        <v>45760</v>
      </c>
      <c r="AO5" s="25">
        <v>45766</v>
      </c>
      <c r="AP5" s="25">
        <v>45773</v>
      </c>
      <c r="AQ5" s="25">
        <v>45780</v>
      </c>
      <c r="AR5" s="25">
        <v>45787</v>
      </c>
      <c r="AS5" s="25">
        <v>45795</v>
      </c>
      <c r="AT5" s="25">
        <v>45802</v>
      </c>
    </row>
    <row r="6" spans="1:86" ht="12" thickBot="1" x14ac:dyDescent="0.25">
      <c r="B6" s="111"/>
      <c r="C6" s="26" t="s">
        <v>23</v>
      </c>
      <c r="E6" s="27" t="s">
        <v>48</v>
      </c>
      <c r="F6" s="28" t="s">
        <v>47</v>
      </c>
      <c r="G6" s="28" t="s">
        <v>92</v>
      </c>
      <c r="H6" s="28" t="s">
        <v>93</v>
      </c>
      <c r="I6" s="28" t="s">
        <v>94</v>
      </c>
      <c r="J6" s="28" t="s">
        <v>97</v>
      </c>
      <c r="K6" s="28" t="s">
        <v>99</v>
      </c>
      <c r="L6" s="28" t="s">
        <v>101</v>
      </c>
      <c r="M6" s="28" t="s">
        <v>97</v>
      </c>
      <c r="N6" s="28" t="s">
        <v>102</v>
      </c>
      <c r="O6" s="28" t="s">
        <v>103</v>
      </c>
      <c r="P6" s="28" t="s">
        <v>105</v>
      </c>
      <c r="Q6" s="28" t="s">
        <v>99</v>
      </c>
      <c r="R6" s="28" t="s">
        <v>107</v>
      </c>
      <c r="S6" s="28" t="s">
        <v>92</v>
      </c>
      <c r="T6" s="28" t="s">
        <v>108</v>
      </c>
      <c r="U6" s="28" t="s">
        <v>94</v>
      </c>
      <c r="V6" s="28" t="s">
        <v>105</v>
      </c>
      <c r="W6" s="28" t="s">
        <v>97</v>
      </c>
      <c r="X6" s="28" t="s">
        <v>97</v>
      </c>
      <c r="Y6" s="28" t="s">
        <v>93</v>
      </c>
      <c r="Z6" s="28" t="s">
        <v>111</v>
      </c>
      <c r="AA6" s="28" t="s">
        <v>101</v>
      </c>
      <c r="AB6" s="28" t="s">
        <v>47</v>
      </c>
      <c r="AC6" s="28" t="s">
        <v>113</v>
      </c>
      <c r="AD6" s="28" t="s">
        <v>115</v>
      </c>
      <c r="AE6" s="28" t="s">
        <v>97</v>
      </c>
      <c r="AF6" s="28" t="s">
        <v>47</v>
      </c>
      <c r="AG6" s="28" t="s">
        <v>120</v>
      </c>
      <c r="AH6" s="28" t="s">
        <v>93</v>
      </c>
      <c r="AI6" s="28" t="s">
        <v>92</v>
      </c>
      <c r="AJ6" s="28" t="s">
        <v>120</v>
      </c>
      <c r="AK6" s="28" t="s">
        <v>97</v>
      </c>
      <c r="AL6" s="28" t="s">
        <v>120</v>
      </c>
      <c r="AM6" s="28" t="s">
        <v>132</v>
      </c>
      <c r="AN6" s="28" t="s">
        <v>120</v>
      </c>
      <c r="AO6" s="28" t="s">
        <v>97</v>
      </c>
      <c r="AP6" s="28" t="s">
        <v>138</v>
      </c>
      <c r="AQ6" s="28" t="s">
        <v>97</v>
      </c>
      <c r="AR6" s="28" t="s">
        <v>92</v>
      </c>
      <c r="AS6" s="28" t="s">
        <v>47</v>
      </c>
      <c r="AT6" s="28" t="s">
        <v>139</v>
      </c>
    </row>
    <row r="7" spans="1:86" x14ac:dyDescent="0.2">
      <c r="E7" s="29">
        <v>1</v>
      </c>
      <c r="F7" s="30" t="str">
        <f t="shared" ref="F7:AT7" si="1">IF(COUNTIF(F$13:F$63,"&gt;"&amp;0)&gt;=$E7,INDEX($C$13:$C$63,MATCH(LARGE(F$13:F$63,$E7),F$13:F$63,0)),"")</f>
        <v>Mohammed Kudus</v>
      </c>
      <c r="G7" s="30" t="str">
        <f t="shared" si="1"/>
        <v>Max Kilman</v>
      </c>
      <c r="H7" s="30" t="str">
        <f t="shared" si="1"/>
        <v>Aaron Wan-Bissaka</v>
      </c>
      <c r="I7" s="30" t="str">
        <f t="shared" si="1"/>
        <v>Aaron Wan-Bissaka</v>
      </c>
      <c r="J7" s="30" t="str">
        <f t="shared" si="1"/>
        <v>Jarrod Bowen</v>
      </c>
      <c r="K7" s="30" t="str">
        <f t="shared" si="1"/>
        <v>Crysensio Summerville</v>
      </c>
      <c r="L7" s="30" t="str">
        <f t="shared" si="1"/>
        <v>Crysensio Summerville</v>
      </c>
      <c r="M7" s="30" t="str">
        <f t="shared" si="1"/>
        <v>Jean-Clair Todibo</v>
      </c>
      <c r="N7" s="30" t="str">
        <f t="shared" si="1"/>
        <v>Jarrod Bowen</v>
      </c>
      <c r="O7" s="30" t="str">
        <f t="shared" si="1"/>
        <v>Guido Rodriguez</v>
      </c>
      <c r="P7" s="30" t="str">
        <f t="shared" si="1"/>
        <v>Crysensio Summerville</v>
      </c>
      <c r="Q7" s="30" t="str">
        <f t="shared" si="1"/>
        <v>Lukasz Fabianski</v>
      </c>
      <c r="R7" s="30" t="str">
        <f t="shared" si="1"/>
        <v>Crysensio Summerville</v>
      </c>
      <c r="S7" s="30" t="str">
        <f t="shared" si="1"/>
        <v>Aaron Wan-Bissaka</v>
      </c>
      <c r="T7" s="30" t="str">
        <f t="shared" si="1"/>
        <v>Aaron Wan-Bissaka</v>
      </c>
      <c r="U7" s="30" t="str">
        <f t="shared" si="1"/>
        <v>Carlos Soler</v>
      </c>
      <c r="V7" s="30" t="str">
        <f t="shared" si="1"/>
        <v>Jarrod Bowen</v>
      </c>
      <c r="W7" s="30" t="str">
        <f t="shared" si="1"/>
        <v>Lukasz Fabianski</v>
      </c>
      <c r="X7" s="30" t="str">
        <f t="shared" si="1"/>
        <v>Jarrod Bowen</v>
      </c>
      <c r="Y7" s="30" t="s">
        <v>126</v>
      </c>
      <c r="Z7" s="30" t="str">
        <f t="shared" si="1"/>
        <v>Alphonse Areola</v>
      </c>
      <c r="AA7" s="30" t="str">
        <f t="shared" si="1"/>
        <v>Crysensio Summerville</v>
      </c>
      <c r="AB7" s="30" t="str">
        <f t="shared" si="1"/>
        <v>Ollie Scarles</v>
      </c>
      <c r="AC7" s="30" t="str">
        <f t="shared" si="1"/>
        <v>Tomas Soucek</v>
      </c>
      <c r="AD7" s="30" t="str">
        <f t="shared" si="1"/>
        <v>Mohammed Kudus</v>
      </c>
      <c r="AE7" s="30" t="str">
        <f t="shared" si="1"/>
        <v>Aaron Wan-Bissaka</v>
      </c>
      <c r="AF7" s="30" t="str">
        <f t="shared" si="1"/>
        <v>Jarrod Bowen</v>
      </c>
      <c r="AG7" s="30" t="str">
        <f t="shared" si="1"/>
        <v>James Ward-Prowse</v>
      </c>
      <c r="AH7" s="30" t="s">
        <v>121</v>
      </c>
      <c r="AI7" s="30" t="str">
        <f t="shared" si="1"/>
        <v>Aaron Cresswell</v>
      </c>
      <c r="AJ7" s="30" t="str">
        <f t="shared" si="1"/>
        <v>Alphonse Areola</v>
      </c>
      <c r="AK7" s="30" t="str">
        <f t="shared" si="1"/>
        <v>Jarrod Bowen</v>
      </c>
      <c r="AL7" s="30" t="str">
        <f t="shared" si="1"/>
        <v>Aaron Wan-Bissaka</v>
      </c>
      <c r="AM7" s="30" t="str">
        <f t="shared" si="1"/>
        <v>Niclas Fullkrug</v>
      </c>
      <c r="AN7" s="30" t="str">
        <f t="shared" si="1"/>
        <v>Lucas Paqueta</v>
      </c>
      <c r="AO7" s="30" t="str">
        <f t="shared" si="1"/>
        <v>Lucas Paqueta</v>
      </c>
      <c r="AP7" s="30" t="s">
        <v>137</v>
      </c>
      <c r="AQ7" s="30" t="str">
        <f t="shared" si="1"/>
        <v>Aaron Wan-Bissaka</v>
      </c>
      <c r="AR7" s="30" t="str">
        <f t="shared" si="1"/>
        <v>Tomas Soucek</v>
      </c>
      <c r="AS7" s="30" t="str">
        <f t="shared" si="1"/>
        <v>Vladimir Coufal</v>
      </c>
      <c r="AT7" s="30" t="str">
        <f t="shared" si="1"/>
        <v>Jarrod Bowen</v>
      </c>
    </row>
    <row r="8" spans="1:86" x14ac:dyDescent="0.2">
      <c r="E8" s="31">
        <v>2</v>
      </c>
      <c r="F8" s="30" t="str">
        <f t="shared" ref="F8:H9" si="2">IF(COUNTIF(F$13:F$63,"&gt;"&amp;0)&gt;=$E8,INDEX($C$13:$C$63,MATCH(LARGE(F$13:F$63,$E8),F$13:F$63,0)),"")</f>
        <v>Max Kilman</v>
      </c>
      <c r="G8" s="30" t="str">
        <f t="shared" si="2"/>
        <v>Guido Rodriguez</v>
      </c>
      <c r="H8" s="30" t="str">
        <f t="shared" si="2"/>
        <v>Max Kilman</v>
      </c>
      <c r="I8" s="30" t="s">
        <v>100</v>
      </c>
      <c r="J8" s="30" t="str">
        <f t="shared" ref="J8:X8" si="3">IF(COUNTIF(J$13:J$63,"&gt;"&amp;0)&gt;=$E8,INDEX($C$13:$C$63,MATCH(LARGE(J$13:J$63,$E8),J$13:J$63,0)),"")</f>
        <v>Max Kilman</v>
      </c>
      <c r="K8" s="30" t="str">
        <f t="shared" si="3"/>
        <v>Mohammed Kudus</v>
      </c>
      <c r="L8" s="30" t="str">
        <f t="shared" si="3"/>
        <v>Jarrod Bowen</v>
      </c>
      <c r="M8" s="30" t="str">
        <f t="shared" si="3"/>
        <v>Konstantinos Mavraponos</v>
      </c>
      <c r="N8" s="30" t="str">
        <f t="shared" si="3"/>
        <v>Jean-Clair Todibo</v>
      </c>
      <c r="O8" s="30" t="str">
        <f t="shared" si="3"/>
        <v>Aaron Wan-Bissaka</v>
      </c>
      <c r="P8" s="30" t="str">
        <f t="shared" si="3"/>
        <v>Aaron Wan-Bissaka</v>
      </c>
      <c r="Q8" s="30" t="str">
        <f t="shared" si="3"/>
        <v>Aaron Wan-Bissaka</v>
      </c>
      <c r="R8" s="30" t="str">
        <f t="shared" si="3"/>
        <v>Jarrod Bowen</v>
      </c>
      <c r="S8" s="30" t="str">
        <f t="shared" si="3"/>
        <v>Jarrod Bowen</v>
      </c>
      <c r="T8" s="30" t="str">
        <f t="shared" si="3"/>
        <v>Carlos Soler</v>
      </c>
      <c r="U8" s="30" t="str">
        <f t="shared" si="3"/>
        <v>Jarrod Bowen</v>
      </c>
      <c r="V8" s="30" t="str">
        <f t="shared" si="3"/>
        <v>Konstantinos Mavraponos</v>
      </c>
      <c r="W8" s="30" t="str">
        <f t="shared" si="3"/>
        <v>Tomas Soucek</v>
      </c>
      <c r="X8" s="30" t="str">
        <f t="shared" si="3"/>
        <v>Mohammed Kudus</v>
      </c>
      <c r="Y8" s="30"/>
      <c r="Z8" s="30" t="str">
        <f>IF(COUNTIF(Z$13:Z$63,"&gt;"&amp;0)&gt;=$E8,INDEX($C$13:$C$63,MATCH(LARGE(Z$13:Z$63,$E8),Z$13:Z$63,0)),"")</f>
        <v>Mohammed Kudus</v>
      </c>
      <c r="AA8" s="30" t="str">
        <f>IF(COUNTIF(AA$13:AA$63,"&gt;"&amp;0)&gt;=$E8,INDEX($C$13:$C$63,MATCH(LARGE(AA$13:AA$63,$E8),AA$13:AA$63,0)),"")</f>
        <v>Niclas Fullkrug</v>
      </c>
      <c r="AB8" s="30" t="str">
        <f>IF(COUNTIF(AB$13:AB$63,"&gt;"&amp;0)&gt;=$E8,INDEX($C$13:$C$63,MATCH(LARGE(AB$13:AB$63,$E8),AB$13:AB$63,0)),"")</f>
        <v>Crysensio Summerville</v>
      </c>
      <c r="AC8" s="30" t="str">
        <f>IF(COUNTIF(AC$13:AC$63,"&gt;"&amp;0)&gt;=$E8,INDEX($C$13:$C$63,MATCH(LARGE(AC$13:AC$63,$E8),AC$13:AC$63,0)),"")</f>
        <v>Lucas Paqueta</v>
      </c>
      <c r="AD8" s="30" t="s">
        <v>116</v>
      </c>
      <c r="AE8" s="30" t="str">
        <f t="shared" ref="AE8:AG9" si="4">IF(COUNTIF(AE$13:AE$63,"&gt;"&amp;0)&gt;=$E8,INDEX($C$13:$C$63,MATCH(LARGE(AE$13:AE$63,$E8),AE$13:AE$63,0)),"")</f>
        <v>Edson Alvarez</v>
      </c>
      <c r="AF8" s="30" t="str">
        <f t="shared" si="4"/>
        <v>Tomas Soucek</v>
      </c>
      <c r="AG8" s="30" t="str">
        <f t="shared" si="4"/>
        <v>Evan Ferguson</v>
      </c>
      <c r="AH8" s="30"/>
      <c r="AI8" s="30" t="str">
        <f t="shared" ref="AI8:AT9" si="5">IF(COUNTIF(AI$13:AI$63,"&gt;"&amp;0)&gt;=$E8,INDEX($C$13:$C$63,MATCH(LARGE(AI$13:AI$63,$E8),AI$13:AI$63,0)),"")</f>
        <v>James Ward-Prowse</v>
      </c>
      <c r="AJ8" s="30" t="str">
        <f t="shared" si="5"/>
        <v>Aaron Wan-Bissaka</v>
      </c>
      <c r="AK8" s="30" t="str">
        <f t="shared" si="5"/>
        <v>Tomas Soucek</v>
      </c>
      <c r="AL8" s="30" t="str">
        <f t="shared" si="5"/>
        <v>Niclas Fullkrug</v>
      </c>
      <c r="AM8" s="30" t="str">
        <f t="shared" si="5"/>
        <v>Jarrod Bowen</v>
      </c>
      <c r="AN8" s="30" t="str">
        <f t="shared" si="5"/>
        <v>Aaron Wan-Bissaka</v>
      </c>
      <c r="AO8" s="30" t="str">
        <f t="shared" si="5"/>
        <v>Jarrod Bowen</v>
      </c>
      <c r="AP8" s="30"/>
      <c r="AQ8" s="30" t="str">
        <f t="shared" si="5"/>
        <v>Jarrod Bowen</v>
      </c>
      <c r="AR8" s="30" t="str">
        <f t="shared" si="5"/>
        <v>Max Kilman</v>
      </c>
      <c r="AS8" s="30" t="str">
        <f t="shared" si="5"/>
        <v>Jarrod Bowen</v>
      </c>
      <c r="AT8" s="30" t="str">
        <f t="shared" si="5"/>
        <v/>
      </c>
    </row>
    <row r="9" spans="1:86" x14ac:dyDescent="0.2">
      <c r="E9" s="31">
        <v>3</v>
      </c>
      <c r="F9" s="30" t="str">
        <f t="shared" si="2"/>
        <v/>
      </c>
      <c r="G9" s="30" t="str">
        <f t="shared" si="2"/>
        <v/>
      </c>
      <c r="H9" s="30" t="str">
        <f t="shared" si="2"/>
        <v/>
      </c>
      <c r="I9" s="30"/>
      <c r="J9" s="30" t="s">
        <v>98</v>
      </c>
      <c r="K9" s="30" t="str">
        <f>IF(COUNTIF(K$13:K$63,"&gt;"&amp;0)&gt;=$E9,INDEX($C$13:$C$63,MATCH(LARGE(K$13:K$63,$E9),K$13:K$63,0)),"")</f>
        <v>Lucas Paqueta</v>
      </c>
      <c r="L9" s="30" t="str">
        <f>IF(COUNTIF(L$13:L$63,"&gt;"&amp;0)&gt;=$E9,INDEX($C$13:$C$63,MATCH(LARGE(L$13:L$63,$E9),L$13:L$63,0)),"")</f>
        <v>Lukasz Fabianski</v>
      </c>
      <c r="M9" s="30" t="str">
        <f>IF(COUNTIF(M$13:M$63,"&gt;"&amp;0)&gt;=$E9,INDEX($C$13:$C$63,MATCH(LARGE(M$13:M$63,$E9),M$13:M$63,0)),"")</f>
        <v>Aaron Wan-Bissaka</v>
      </c>
      <c r="N9" s="30" t="str">
        <f>IF(COUNTIF(N$13:N$63,"&gt;"&amp;0)&gt;=$E9,INDEX($C$13:$C$63,MATCH(LARGE(N$13:N$63,$E9),N$13:N$63,0)),"")</f>
        <v>Michail Antonio</v>
      </c>
      <c r="O9" s="30" t="s">
        <v>104</v>
      </c>
      <c r="P9" s="30" t="s">
        <v>125</v>
      </c>
      <c r="Q9" s="30" t="s">
        <v>106</v>
      </c>
      <c r="R9" s="30" t="str">
        <f t="shared" ref="R9:Y9" si="6">IF(COUNTIF(R$13:R$63,"&gt;"&amp;0)&gt;=$E9,INDEX($C$13:$C$63,MATCH(LARGE(R$13:R$63,$E9),R$13:R$63,0)),"")</f>
        <v>Danny Ings</v>
      </c>
      <c r="S9" s="30" t="str">
        <f t="shared" si="6"/>
        <v>Carlos Soler</v>
      </c>
      <c r="T9" s="30" t="str">
        <f t="shared" si="6"/>
        <v/>
      </c>
      <c r="U9" s="30" t="str">
        <f t="shared" si="6"/>
        <v/>
      </c>
      <c r="V9" s="30" t="str">
        <f t="shared" si="6"/>
        <v/>
      </c>
      <c r="W9" s="30" t="str">
        <f t="shared" si="6"/>
        <v/>
      </c>
      <c r="X9" s="30" t="str">
        <f t="shared" si="6"/>
        <v>Aaron Wan-Bissaka</v>
      </c>
      <c r="Y9" s="30" t="str">
        <f t="shared" si="6"/>
        <v>Jean-Clair Todibo</v>
      </c>
      <c r="Z9" s="30" t="s">
        <v>112</v>
      </c>
      <c r="AA9" s="30" t="str">
        <f>IF(COUNTIF(AA$13:AA$63,"&gt;"&amp;0)&gt;=$E9,INDEX($C$13:$C$63,MATCH(LARGE(AA$13:AA$63,$E9),AA$13:AA$63,0)),"")</f>
        <v/>
      </c>
      <c r="AB9" s="30" t="str">
        <f>IF(COUNTIF(AB$13:AB$63,"&gt;"&amp;0)&gt;=$E9,INDEX($C$13:$C$63,MATCH(LARGE(AB$13:AB$63,$E9),AB$13:AB$63,0)),"")</f>
        <v>Lucas Paqueta</v>
      </c>
      <c r="AC9" s="30" t="s">
        <v>114</v>
      </c>
      <c r="AD9" s="30"/>
      <c r="AE9" s="30" t="str">
        <f t="shared" si="4"/>
        <v>Lucas Paqueta</v>
      </c>
      <c r="AF9" s="30" t="str">
        <f t="shared" si="4"/>
        <v/>
      </c>
      <c r="AG9" s="30" t="str">
        <f t="shared" si="4"/>
        <v>Ollie Scarles</v>
      </c>
      <c r="AH9" s="30" t="str">
        <f>IF(COUNTIF(AH$13:AH$63,"&gt;"&amp;0)&gt;=$E9,INDEX($C$13:$C$63,MATCH(LARGE(AH$13:AH$63,$E9),AH$13:AH$63,0)),"")</f>
        <v>Ollie Scarles</v>
      </c>
      <c r="AI9" s="30" t="str">
        <f t="shared" si="5"/>
        <v>Tomas Soucek</v>
      </c>
      <c r="AJ9" s="30" t="str">
        <f t="shared" si="5"/>
        <v>James Ward-Prowse</v>
      </c>
      <c r="AK9" s="30" t="s">
        <v>129</v>
      </c>
      <c r="AL9" s="30" t="s">
        <v>131</v>
      </c>
      <c r="AM9" s="30" t="str">
        <f t="shared" si="5"/>
        <v/>
      </c>
      <c r="AN9" s="30" t="str">
        <f t="shared" si="5"/>
        <v>Jean-Clair Todibo</v>
      </c>
      <c r="AO9" s="30" t="str">
        <f t="shared" si="5"/>
        <v>Niclas Fullkrug</v>
      </c>
      <c r="AP9" s="30" t="str">
        <f t="shared" si="5"/>
        <v>Aaron Wan-Bissaka</v>
      </c>
      <c r="AQ9" s="30" t="str">
        <f t="shared" si="5"/>
        <v>Jean-Clair Todibo</v>
      </c>
      <c r="AR9" s="30" t="str">
        <f t="shared" si="5"/>
        <v>Alphonse Areola</v>
      </c>
      <c r="AS9" s="30" t="str">
        <f t="shared" si="5"/>
        <v>Jean-Clair Todibo</v>
      </c>
      <c r="AT9" s="30" t="str">
        <f t="shared" si="5"/>
        <v/>
      </c>
    </row>
    <row r="10" spans="1:86" x14ac:dyDescent="0.2">
      <c r="C10" s="77" t="str">
        <f>'WHU606 HOTY'!$R$7</f>
        <v>Jarrod Bowen</v>
      </c>
      <c r="D10" s="78"/>
      <c r="E10" s="78"/>
      <c r="F10" s="78">
        <f>SUMIFS(F13:F38,$C13:$C38,$C$10)</f>
        <v>0</v>
      </c>
      <c r="G10" s="78">
        <f t="shared" ref="G10:AT10" si="7">SUMIFS(G13:G38,$C13:$C38,$C$10)</f>
        <v>0</v>
      </c>
      <c r="H10" s="78">
        <f t="shared" si="7"/>
        <v>0</v>
      </c>
      <c r="I10" s="78">
        <f t="shared" si="7"/>
        <v>4</v>
      </c>
      <c r="J10" s="78">
        <f t="shared" si="7"/>
        <v>6</v>
      </c>
      <c r="K10" s="78">
        <f t="shared" si="7"/>
        <v>0</v>
      </c>
      <c r="L10" s="78">
        <f t="shared" si="7"/>
        <v>3</v>
      </c>
      <c r="M10" s="78">
        <f t="shared" si="7"/>
        <v>0</v>
      </c>
      <c r="N10" s="78">
        <f t="shared" si="7"/>
        <v>10</v>
      </c>
      <c r="O10" s="78">
        <f t="shared" si="7"/>
        <v>1</v>
      </c>
      <c r="P10" s="78">
        <f t="shared" si="7"/>
        <v>1</v>
      </c>
      <c r="Q10" s="78">
        <f t="shared" si="7"/>
        <v>0</v>
      </c>
      <c r="R10" s="78">
        <f t="shared" si="7"/>
        <v>2</v>
      </c>
      <c r="S10" s="78">
        <f t="shared" si="7"/>
        <v>5</v>
      </c>
      <c r="T10" s="78">
        <f t="shared" si="7"/>
        <v>0</v>
      </c>
      <c r="U10" s="78">
        <f t="shared" si="7"/>
        <v>5</v>
      </c>
      <c r="V10" s="78">
        <f t="shared" si="7"/>
        <v>19</v>
      </c>
      <c r="W10" s="78">
        <f t="shared" si="7"/>
        <v>0</v>
      </c>
      <c r="X10" s="78">
        <f t="shared" si="7"/>
        <v>7</v>
      </c>
      <c r="Y10" s="78">
        <f t="shared" si="7"/>
        <v>7</v>
      </c>
      <c r="Z10" s="78">
        <f t="shared" si="7"/>
        <v>1</v>
      </c>
      <c r="AA10" s="78">
        <f t="shared" si="7"/>
        <v>0</v>
      </c>
      <c r="AB10" s="78">
        <f t="shared" si="7"/>
        <v>0</v>
      </c>
      <c r="AC10" s="78">
        <f t="shared" si="7"/>
        <v>0</v>
      </c>
      <c r="AD10" s="78">
        <f t="shared" si="7"/>
        <v>0</v>
      </c>
      <c r="AE10" s="78">
        <f t="shared" si="7"/>
        <v>0</v>
      </c>
      <c r="AF10" s="78">
        <f t="shared" si="7"/>
        <v>17</v>
      </c>
      <c r="AG10" s="78">
        <f t="shared" si="7"/>
        <v>0</v>
      </c>
      <c r="AH10" s="78">
        <f t="shared" si="7"/>
        <v>1</v>
      </c>
      <c r="AI10" s="78">
        <f t="shared" si="7"/>
        <v>2</v>
      </c>
      <c r="AJ10" s="78">
        <f t="shared" si="7"/>
        <v>0</v>
      </c>
      <c r="AK10" s="78">
        <f t="shared" si="7"/>
        <v>3</v>
      </c>
      <c r="AL10" s="78">
        <f t="shared" si="7"/>
        <v>1</v>
      </c>
      <c r="AM10" s="78">
        <f t="shared" si="7"/>
        <v>5</v>
      </c>
      <c r="AN10" s="78">
        <f t="shared" si="7"/>
        <v>0</v>
      </c>
      <c r="AO10" s="78">
        <f t="shared" si="7"/>
        <v>4</v>
      </c>
      <c r="AP10" s="78">
        <f t="shared" si="7"/>
        <v>3</v>
      </c>
      <c r="AQ10" s="78">
        <f t="shared" si="7"/>
        <v>4</v>
      </c>
      <c r="AR10" s="78">
        <f t="shared" si="7"/>
        <v>0</v>
      </c>
      <c r="AS10" s="78">
        <f t="shared" si="7"/>
        <v>3</v>
      </c>
      <c r="AT10" s="78">
        <f t="shared" si="7"/>
        <v>17</v>
      </c>
    </row>
    <row r="11" spans="1:86" x14ac:dyDescent="0.2">
      <c r="C11" s="77"/>
      <c r="D11" s="78"/>
      <c r="E11" s="78"/>
      <c r="F11" s="85">
        <f>(SUM($F10:F10))/SUM($F$10:$AT$10)</f>
        <v>0</v>
      </c>
      <c r="G11" s="85">
        <f>(SUM($F10:G10))/SUM($F$10:$AT$10)</f>
        <v>0</v>
      </c>
      <c r="H11" s="85">
        <f>(SUM($F10:H10))/SUM($F$10:$AT$10)</f>
        <v>0</v>
      </c>
      <c r="I11" s="85">
        <f>(SUM($F10:I10))/SUM($F$10:$AT$10)</f>
        <v>3.0534351145038167E-2</v>
      </c>
      <c r="J11" s="85">
        <f>(SUM($F10:J10))/SUM($F$10:$AT$10)</f>
        <v>7.6335877862595422E-2</v>
      </c>
      <c r="K11" s="85">
        <f>(SUM($F10:K10))/SUM($F$10:$AT$10)</f>
        <v>7.6335877862595422E-2</v>
      </c>
      <c r="L11" s="85">
        <f>(SUM($F10:L10))/SUM($F$10:$AT$10)</f>
        <v>9.9236641221374045E-2</v>
      </c>
      <c r="M11" s="85">
        <f>(SUM($F10:M10))/SUM($F$10:$AT$10)</f>
        <v>9.9236641221374045E-2</v>
      </c>
      <c r="N11" s="85">
        <f>(SUM($F10:N10))/SUM($F$10:$AT$10)</f>
        <v>0.17557251908396945</v>
      </c>
      <c r="O11" s="85">
        <f>(SUM($F10:O10))/SUM($F$10:$AT$10)</f>
        <v>0.18320610687022901</v>
      </c>
      <c r="P11" s="85">
        <f>(SUM($F10:P10))/SUM($F$10:$AT$10)</f>
        <v>0.19083969465648856</v>
      </c>
      <c r="Q11" s="85">
        <f>(SUM($F10:Q10))/SUM($F$10:$AT$10)</f>
        <v>0.19083969465648856</v>
      </c>
      <c r="R11" s="85">
        <f>(SUM($F10:R10))/SUM($F$10:$AT$10)</f>
        <v>0.20610687022900764</v>
      </c>
      <c r="S11" s="85">
        <f>(SUM($F10:S10))/SUM($F$10:$AT$10)</f>
        <v>0.24427480916030533</v>
      </c>
      <c r="T11" s="85">
        <f>(SUM($F10:T10))/SUM($F$10:$AT$10)</f>
        <v>0.24427480916030533</v>
      </c>
      <c r="U11" s="85">
        <f>(SUM($F10:U10))/SUM($F$10:$AT$10)</f>
        <v>0.28244274809160308</v>
      </c>
      <c r="V11" s="85">
        <f>(SUM($F10:V10))/SUM($F$10:$AT$10)</f>
        <v>0.42748091603053434</v>
      </c>
      <c r="W11" s="85">
        <f>(SUM($F10:W10))/SUM($F$10:$AT$10)</f>
        <v>0.42748091603053434</v>
      </c>
      <c r="X11" s="85">
        <f>(SUM($F10:X10))/SUM($F$10:$AT$10)</f>
        <v>0.48091603053435117</v>
      </c>
      <c r="Y11" s="85">
        <f>(SUM($F10:Y10))/SUM($F$10:$AT$10)</f>
        <v>0.53435114503816794</v>
      </c>
      <c r="Z11" s="85">
        <f>(SUM($F10:Z10))/SUM($F$10:$AT$10)</f>
        <v>0.5419847328244275</v>
      </c>
      <c r="AA11" s="85">
        <f>(SUM($F10:AA10))/SUM($F$10:$AT$10)</f>
        <v>0.5419847328244275</v>
      </c>
      <c r="AB11" s="85">
        <f>(SUM($F10:AB10))/SUM($F$10:$AT$10)</f>
        <v>0.5419847328244275</v>
      </c>
      <c r="AC11" s="85">
        <f>(SUM($F10:AC10))/SUM($F$10:$AT$10)</f>
        <v>0.5419847328244275</v>
      </c>
      <c r="AD11" s="85">
        <f>(SUM($F10:AD10))/SUM($F$10:$AT$10)</f>
        <v>0.5419847328244275</v>
      </c>
      <c r="AE11" s="85">
        <f>(SUM($F10:AE10))/SUM($F$10:$AT$10)</f>
        <v>0.5419847328244275</v>
      </c>
      <c r="AF11" s="85">
        <f>(SUM($F10:AF10))/SUM($F$10:$AT$10)</f>
        <v>0.6717557251908397</v>
      </c>
      <c r="AG11" s="85">
        <f>(SUM($F10:AG10))/SUM($F$10:$AT$10)</f>
        <v>0.6717557251908397</v>
      </c>
      <c r="AH11" s="85">
        <f>(SUM($F10:AH10))/SUM($F$10:$AT$10)</f>
        <v>0.67938931297709926</v>
      </c>
      <c r="AI11" s="85">
        <f>(SUM($F10:AI10))/SUM($F$10:$AT$10)</f>
        <v>0.69465648854961837</v>
      </c>
      <c r="AJ11" s="85">
        <f>(SUM($F10:AJ10))/SUM($F$10:$AT$10)</f>
        <v>0.69465648854961837</v>
      </c>
      <c r="AK11" s="85">
        <f>(SUM($F10:AK10))/SUM($F$10:$AT$10)</f>
        <v>0.71755725190839692</v>
      </c>
      <c r="AL11" s="85">
        <f>(SUM($F10:AL10))/SUM($F$10:$AT$10)</f>
        <v>0.72519083969465647</v>
      </c>
      <c r="AM11" s="85">
        <f>(SUM($F10:AM10))/SUM($F$10:$AT$10)</f>
        <v>0.76335877862595425</v>
      </c>
      <c r="AN11" s="85">
        <f>(SUM($F10:AN10))/SUM($F$10:$AT$10)</f>
        <v>0.76335877862595425</v>
      </c>
      <c r="AO11" s="85">
        <f>(SUM($F10:AO10))/SUM($F$10:$AT$10)</f>
        <v>0.79389312977099236</v>
      </c>
      <c r="AP11" s="85">
        <f>(SUM($F10:AP10))/SUM($F$10:$AT$10)</f>
        <v>0.81679389312977102</v>
      </c>
      <c r="AQ11" s="85">
        <f>(SUM($F10:AQ10))/SUM($F$10:$AT$10)</f>
        <v>0.84732824427480913</v>
      </c>
      <c r="AR11" s="85">
        <f>(SUM($F10:AR10))/SUM($F$10:$AT$10)</f>
        <v>0.84732824427480913</v>
      </c>
      <c r="AS11" s="85">
        <f>(SUM($F10:AS10))/SUM($F$10:$AT$10)</f>
        <v>0.87022900763358779</v>
      </c>
      <c r="AT11" s="85">
        <f>(SUM($F10:AT10))/SUM($F$10:$AT$10)</f>
        <v>1</v>
      </c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</row>
    <row r="12" spans="1:86" s="36" customFormat="1" ht="12" thickBot="1" x14ac:dyDescent="0.25">
      <c r="A12" s="32"/>
      <c r="B12" s="33" t="s">
        <v>1</v>
      </c>
      <c r="C12" s="34" t="s">
        <v>0</v>
      </c>
      <c r="D12" s="35" t="s">
        <v>43</v>
      </c>
      <c r="E12" s="35" t="s">
        <v>9</v>
      </c>
      <c r="F12" s="35">
        <f t="shared" ref="F12:AT12" si="8">SUM(F13:F63)</f>
        <v>14</v>
      </c>
      <c r="G12" s="35">
        <f t="shared" si="8"/>
        <v>17</v>
      </c>
      <c r="H12" s="35">
        <f t="shared" si="8"/>
        <v>9</v>
      </c>
      <c r="I12" s="35">
        <f t="shared" si="8"/>
        <v>20</v>
      </c>
      <c r="J12" s="35">
        <f t="shared" si="8"/>
        <v>10</v>
      </c>
      <c r="K12" s="35">
        <f t="shared" si="8"/>
        <v>13</v>
      </c>
      <c r="L12" s="35">
        <f t="shared" si="8"/>
        <v>12</v>
      </c>
      <c r="M12" s="35">
        <f t="shared" si="8"/>
        <v>13</v>
      </c>
      <c r="N12" s="35">
        <f t="shared" si="8"/>
        <v>19</v>
      </c>
      <c r="O12" s="35">
        <f t="shared" si="8"/>
        <v>13</v>
      </c>
      <c r="P12" s="35">
        <f t="shared" si="8"/>
        <v>17</v>
      </c>
      <c r="Q12" s="35">
        <f t="shared" si="8"/>
        <v>13</v>
      </c>
      <c r="R12" s="35">
        <f t="shared" si="8"/>
        <v>11</v>
      </c>
      <c r="S12" s="35">
        <f t="shared" si="8"/>
        <v>14</v>
      </c>
      <c r="T12" s="35">
        <f t="shared" si="8"/>
        <v>15</v>
      </c>
      <c r="U12" s="35">
        <f t="shared" si="8"/>
        <v>13</v>
      </c>
      <c r="V12" s="35">
        <f t="shared" si="8"/>
        <v>20</v>
      </c>
      <c r="W12" s="35">
        <f t="shared" si="8"/>
        <v>17</v>
      </c>
      <c r="X12" s="35">
        <f t="shared" si="8"/>
        <v>17</v>
      </c>
      <c r="Y12" s="35">
        <f t="shared" si="8"/>
        <v>15</v>
      </c>
      <c r="Z12" s="35">
        <f t="shared" si="8"/>
        <v>12</v>
      </c>
      <c r="AA12" s="35">
        <f t="shared" si="8"/>
        <v>10</v>
      </c>
      <c r="AB12" s="35">
        <f t="shared" si="8"/>
        <v>20</v>
      </c>
      <c r="AC12" s="35">
        <f t="shared" si="8"/>
        <v>18</v>
      </c>
      <c r="AD12" s="35">
        <f t="shared" si="8"/>
        <v>8</v>
      </c>
      <c r="AE12" s="35">
        <f t="shared" si="8"/>
        <v>23</v>
      </c>
      <c r="AF12" s="35">
        <f t="shared" si="8"/>
        <v>18</v>
      </c>
      <c r="AG12" s="35">
        <f t="shared" si="8"/>
        <v>11</v>
      </c>
      <c r="AH12" s="35">
        <f t="shared" si="8"/>
        <v>15</v>
      </c>
      <c r="AI12" s="35">
        <f t="shared" si="8"/>
        <v>20</v>
      </c>
      <c r="AJ12" s="35">
        <f t="shared" si="8"/>
        <v>17</v>
      </c>
      <c r="AK12" s="35">
        <f t="shared" si="8"/>
        <v>7</v>
      </c>
      <c r="AL12" s="35">
        <f t="shared" si="8"/>
        <v>11</v>
      </c>
      <c r="AM12" s="35">
        <f t="shared" si="8"/>
        <v>15</v>
      </c>
      <c r="AN12" s="35">
        <f t="shared" si="8"/>
        <v>18</v>
      </c>
      <c r="AO12" s="35">
        <f t="shared" si="8"/>
        <v>13</v>
      </c>
      <c r="AP12" s="35">
        <f t="shared" si="8"/>
        <v>9</v>
      </c>
      <c r="AQ12" s="35">
        <f t="shared" si="8"/>
        <v>13</v>
      </c>
      <c r="AR12" s="35">
        <f t="shared" si="8"/>
        <v>19</v>
      </c>
      <c r="AS12" s="35">
        <f t="shared" si="8"/>
        <v>18</v>
      </c>
      <c r="AT12" s="35">
        <f t="shared" si="8"/>
        <v>17</v>
      </c>
    </row>
    <row r="13" spans="1:86" x14ac:dyDescent="0.2">
      <c r="B13" s="2">
        <v>1</v>
      </c>
      <c r="C13" s="2" t="s">
        <v>3</v>
      </c>
      <c r="D13" s="3">
        <f t="shared" ref="D13:D38" si="9">COUNTIF($F13:$AT13,"&gt;"&amp;0)</f>
        <v>5</v>
      </c>
      <c r="E13" s="3">
        <f t="shared" ref="E13:E38" si="10">SUM($F13:$AT13)</f>
        <v>26</v>
      </c>
      <c r="F13" s="37">
        <v>0</v>
      </c>
      <c r="G13" s="37"/>
      <c r="H13" s="37">
        <v>0</v>
      </c>
      <c r="I13" s="37">
        <v>0</v>
      </c>
      <c r="J13" s="37">
        <v>0</v>
      </c>
      <c r="K13" s="37">
        <v>0</v>
      </c>
      <c r="L13" s="37">
        <v>2</v>
      </c>
      <c r="M13" s="37">
        <v>0</v>
      </c>
      <c r="N13" s="37">
        <v>0</v>
      </c>
      <c r="O13" s="37">
        <v>0</v>
      </c>
      <c r="P13" s="37">
        <v>1</v>
      </c>
      <c r="Q13" s="37">
        <v>6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16</v>
      </c>
      <c r="X13" s="37">
        <v>1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</row>
    <row r="14" spans="1:86" x14ac:dyDescent="0.2">
      <c r="B14" s="2">
        <v>3</v>
      </c>
      <c r="C14" s="2" t="s">
        <v>4</v>
      </c>
      <c r="D14" s="3">
        <f t="shared" si="9"/>
        <v>3</v>
      </c>
      <c r="E14" s="3">
        <f t="shared" si="10"/>
        <v>9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1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1</v>
      </c>
      <c r="AE14" s="37">
        <v>0</v>
      </c>
      <c r="AF14" s="37">
        <v>0</v>
      </c>
      <c r="AG14" s="37">
        <v>0</v>
      </c>
      <c r="AH14" s="37">
        <v>0</v>
      </c>
      <c r="AI14" s="37">
        <v>7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</row>
    <row r="15" spans="1:86" x14ac:dyDescent="0.2">
      <c r="B15" s="2">
        <v>5</v>
      </c>
      <c r="C15" s="2" t="s">
        <v>5</v>
      </c>
      <c r="D15" s="3">
        <f t="shared" si="9"/>
        <v>2</v>
      </c>
      <c r="E15" s="3">
        <f t="shared" si="10"/>
        <v>15</v>
      </c>
      <c r="F15" s="37">
        <v>0</v>
      </c>
      <c r="G15" s="37">
        <v>0</v>
      </c>
      <c r="H15" s="37">
        <v>0</v>
      </c>
      <c r="I15" s="37">
        <v>0</v>
      </c>
      <c r="J15" s="37">
        <v>1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14</v>
      </c>
      <c r="AT15" s="37">
        <v>0</v>
      </c>
    </row>
    <row r="16" spans="1:86" x14ac:dyDescent="0.2">
      <c r="B16" s="2">
        <v>4</v>
      </c>
      <c r="C16" s="2" t="s">
        <v>95</v>
      </c>
      <c r="D16" s="3">
        <f>COUNTIF($F16:$AT16,"&gt;"&amp;0)</f>
        <v>4</v>
      </c>
      <c r="E16" s="3">
        <f>SUM($F16:$AT16)</f>
        <v>13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2</v>
      </c>
      <c r="T16" s="37">
        <v>2</v>
      </c>
      <c r="U16" s="37">
        <v>8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1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</row>
    <row r="17" spans="2:46" x14ac:dyDescent="0.2">
      <c r="B17" s="2">
        <v>7</v>
      </c>
      <c r="C17" s="2" t="s">
        <v>80</v>
      </c>
      <c r="D17" s="3">
        <f t="shared" si="9"/>
        <v>6</v>
      </c>
      <c r="E17" s="3">
        <f t="shared" si="10"/>
        <v>51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9</v>
      </c>
      <c r="L17" s="37">
        <v>6</v>
      </c>
      <c r="M17" s="37">
        <v>0</v>
      </c>
      <c r="N17" s="37">
        <v>0</v>
      </c>
      <c r="O17" s="37">
        <v>0</v>
      </c>
      <c r="P17" s="37">
        <v>11</v>
      </c>
      <c r="Q17" s="37">
        <v>0</v>
      </c>
      <c r="R17" s="37">
        <v>8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8</v>
      </c>
      <c r="AB17" s="37">
        <v>9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</row>
    <row r="18" spans="2:46" x14ac:dyDescent="0.2">
      <c r="B18" s="2">
        <v>8</v>
      </c>
      <c r="C18" s="2" t="s">
        <v>118</v>
      </c>
      <c r="D18" s="3">
        <f t="shared" si="9"/>
        <v>4</v>
      </c>
      <c r="E18" s="3">
        <f t="shared" si="10"/>
        <v>14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5</v>
      </c>
      <c r="AH18" s="37">
        <v>0</v>
      </c>
      <c r="AI18" s="37">
        <v>6</v>
      </c>
      <c r="AJ18" s="37">
        <v>2</v>
      </c>
      <c r="AK18" s="37">
        <v>0</v>
      </c>
      <c r="AL18" s="37">
        <v>0</v>
      </c>
      <c r="AM18" s="37">
        <v>0</v>
      </c>
      <c r="AN18" s="37">
        <v>0</v>
      </c>
      <c r="AO18" s="37">
        <v>1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</row>
    <row r="19" spans="2:46" x14ac:dyDescent="0.2">
      <c r="B19" s="2">
        <v>9</v>
      </c>
      <c r="C19" s="2" t="s">
        <v>6</v>
      </c>
      <c r="D19" s="3">
        <f t="shared" si="9"/>
        <v>2</v>
      </c>
      <c r="E19" s="3">
        <f t="shared" si="10"/>
        <v>4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1</v>
      </c>
      <c r="N19" s="37">
        <v>3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</row>
    <row r="20" spans="2:46" x14ac:dyDescent="0.2">
      <c r="B20" s="2">
        <v>10</v>
      </c>
      <c r="C20" s="2" t="s">
        <v>7</v>
      </c>
      <c r="D20" s="3">
        <f t="shared" si="9"/>
        <v>6</v>
      </c>
      <c r="E20" s="3">
        <f t="shared" si="10"/>
        <v>26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1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1</v>
      </c>
      <c r="AC20" s="37">
        <v>3</v>
      </c>
      <c r="AD20" s="37">
        <v>0</v>
      </c>
      <c r="AE20" s="37">
        <v>4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12</v>
      </c>
      <c r="AO20" s="37">
        <v>5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</row>
    <row r="21" spans="2:46" x14ac:dyDescent="0.2">
      <c r="B21" s="2">
        <v>11</v>
      </c>
      <c r="C21" s="2" t="s">
        <v>81</v>
      </c>
      <c r="D21" s="3">
        <f t="shared" si="9"/>
        <v>4</v>
      </c>
      <c r="E21" s="3">
        <f t="shared" si="10"/>
        <v>16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2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2</v>
      </c>
      <c r="AM21" s="37">
        <v>10</v>
      </c>
      <c r="AN21" s="37">
        <v>0</v>
      </c>
      <c r="AO21" s="37">
        <v>2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</row>
    <row r="22" spans="2:46" x14ac:dyDescent="0.2">
      <c r="B22" s="2">
        <v>14</v>
      </c>
      <c r="C22" s="2" t="s">
        <v>36</v>
      </c>
      <c r="D22" s="3">
        <f t="shared" si="9"/>
        <v>8</v>
      </c>
      <c r="E22" s="3">
        <f t="shared" si="10"/>
        <v>39</v>
      </c>
      <c r="F22" s="37">
        <v>13</v>
      </c>
      <c r="G22" s="37">
        <v>0</v>
      </c>
      <c r="H22" s="37">
        <v>0</v>
      </c>
      <c r="I22" s="37">
        <v>4</v>
      </c>
      <c r="J22" s="37">
        <v>0</v>
      </c>
      <c r="K22" s="37">
        <v>3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5</v>
      </c>
      <c r="Y22" s="37">
        <v>0</v>
      </c>
      <c r="Z22" s="37">
        <v>4</v>
      </c>
      <c r="AA22" s="37">
        <v>0</v>
      </c>
      <c r="AB22" s="37">
        <v>0</v>
      </c>
      <c r="AC22" s="37">
        <v>0</v>
      </c>
      <c r="AD22" s="37">
        <v>5</v>
      </c>
      <c r="AE22" s="37">
        <v>0</v>
      </c>
      <c r="AF22" s="37">
        <v>0</v>
      </c>
      <c r="AG22" s="37">
        <v>0</v>
      </c>
      <c r="AH22" s="37">
        <v>4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1</v>
      </c>
      <c r="AQ22" s="37">
        <v>0</v>
      </c>
      <c r="AR22" s="37">
        <v>0</v>
      </c>
      <c r="AS22" s="37">
        <v>0</v>
      </c>
      <c r="AT22" s="37">
        <v>0</v>
      </c>
    </row>
    <row r="23" spans="2:46" x14ac:dyDescent="0.2">
      <c r="B23" s="2">
        <v>15</v>
      </c>
      <c r="C23" s="2" t="s">
        <v>82</v>
      </c>
      <c r="D23" s="3">
        <f t="shared" si="9"/>
        <v>2</v>
      </c>
      <c r="E23" s="3">
        <f t="shared" si="10"/>
        <v>4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3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1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</row>
    <row r="24" spans="2:46" x14ac:dyDescent="0.2">
      <c r="B24" s="2">
        <v>17</v>
      </c>
      <c r="C24" s="2" t="s">
        <v>83</v>
      </c>
      <c r="D24" s="3">
        <f t="shared" si="9"/>
        <v>1</v>
      </c>
      <c r="E24" s="3">
        <f t="shared" si="10"/>
        <v>1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1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</row>
    <row r="25" spans="2:46" x14ac:dyDescent="0.2">
      <c r="B25" s="2">
        <v>18</v>
      </c>
      <c r="C25" s="2" t="s">
        <v>10</v>
      </c>
      <c r="D25" s="3">
        <f t="shared" si="9"/>
        <v>2</v>
      </c>
      <c r="E25" s="3">
        <f t="shared" si="10"/>
        <v>2</v>
      </c>
      <c r="F25" s="37">
        <v>0</v>
      </c>
      <c r="G25" s="37">
        <v>0</v>
      </c>
      <c r="H25" s="37">
        <v>0</v>
      </c>
      <c r="I25" s="37">
        <v>0</v>
      </c>
      <c r="J25" s="37">
        <v>1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1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</row>
    <row r="26" spans="2:46" x14ac:dyDescent="0.2">
      <c r="B26" s="2">
        <v>19</v>
      </c>
      <c r="C26" s="2" t="s">
        <v>27</v>
      </c>
      <c r="D26" s="3">
        <f t="shared" si="9"/>
        <v>3</v>
      </c>
      <c r="E26" s="3">
        <f t="shared" si="10"/>
        <v>9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1</v>
      </c>
      <c r="AD26" s="37">
        <v>0</v>
      </c>
      <c r="AE26" s="37">
        <v>7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1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</row>
    <row r="27" spans="2:46" x14ac:dyDescent="0.2">
      <c r="B27" s="2">
        <v>20</v>
      </c>
      <c r="C27" s="2" t="s">
        <v>11</v>
      </c>
      <c r="D27" s="3">
        <f t="shared" si="9"/>
        <v>24</v>
      </c>
      <c r="E27" s="3">
        <f t="shared" si="10"/>
        <v>131</v>
      </c>
      <c r="F27" s="37">
        <v>0</v>
      </c>
      <c r="G27" s="37">
        <v>0</v>
      </c>
      <c r="H27" s="37">
        <v>0</v>
      </c>
      <c r="I27" s="37">
        <v>4</v>
      </c>
      <c r="J27" s="37">
        <v>6</v>
      </c>
      <c r="K27" s="37">
        <v>0</v>
      </c>
      <c r="L27" s="37">
        <v>3</v>
      </c>
      <c r="M27" s="37">
        <v>0</v>
      </c>
      <c r="N27" s="37">
        <v>10</v>
      </c>
      <c r="O27" s="37">
        <v>1</v>
      </c>
      <c r="P27" s="37">
        <v>1</v>
      </c>
      <c r="Q27" s="37">
        <v>0</v>
      </c>
      <c r="R27" s="37">
        <v>2</v>
      </c>
      <c r="S27" s="37">
        <v>5</v>
      </c>
      <c r="T27" s="37">
        <v>0</v>
      </c>
      <c r="U27" s="37">
        <v>5</v>
      </c>
      <c r="V27" s="37">
        <v>19</v>
      </c>
      <c r="W27" s="37">
        <v>0</v>
      </c>
      <c r="X27" s="37">
        <v>7</v>
      </c>
      <c r="Y27" s="37">
        <v>7</v>
      </c>
      <c r="Z27" s="37">
        <v>1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17</v>
      </c>
      <c r="AG27" s="37">
        <v>0</v>
      </c>
      <c r="AH27" s="37">
        <v>1</v>
      </c>
      <c r="AI27" s="37">
        <v>2</v>
      </c>
      <c r="AJ27" s="37">
        <v>0</v>
      </c>
      <c r="AK27" s="37">
        <v>3</v>
      </c>
      <c r="AL27" s="37">
        <v>1</v>
      </c>
      <c r="AM27" s="37">
        <v>5</v>
      </c>
      <c r="AN27" s="37">
        <v>0</v>
      </c>
      <c r="AO27" s="37">
        <v>4</v>
      </c>
      <c r="AP27" s="37">
        <v>3</v>
      </c>
      <c r="AQ27" s="37">
        <v>4</v>
      </c>
      <c r="AR27" s="37">
        <v>0</v>
      </c>
      <c r="AS27" s="37">
        <v>3</v>
      </c>
      <c r="AT27" s="37">
        <v>17</v>
      </c>
    </row>
    <row r="28" spans="2:46" x14ac:dyDescent="0.2">
      <c r="B28" s="2">
        <v>21</v>
      </c>
      <c r="C28" s="2" t="s">
        <v>84</v>
      </c>
      <c r="D28" s="3">
        <f t="shared" si="9"/>
        <v>0</v>
      </c>
      <c r="E28" s="3">
        <f t="shared" si="10"/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</row>
    <row r="29" spans="2:46" x14ac:dyDescent="0.2">
      <c r="B29" s="2">
        <v>23</v>
      </c>
      <c r="C29" s="2" t="s">
        <v>8</v>
      </c>
      <c r="D29" s="3">
        <f t="shared" si="9"/>
        <v>3</v>
      </c>
      <c r="E29" s="3">
        <f t="shared" si="10"/>
        <v>15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5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8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2</v>
      </c>
      <c r="AS29" s="37">
        <v>0</v>
      </c>
      <c r="AT29" s="37">
        <v>0</v>
      </c>
    </row>
    <row r="30" spans="2:46" x14ac:dyDescent="0.2">
      <c r="B30" s="2">
        <v>24</v>
      </c>
      <c r="C30" s="2" t="s">
        <v>85</v>
      </c>
      <c r="D30" s="3">
        <f t="shared" si="9"/>
        <v>3</v>
      </c>
      <c r="E30" s="3">
        <f t="shared" si="10"/>
        <v>14</v>
      </c>
      <c r="F30" s="37">
        <v>0</v>
      </c>
      <c r="G30" s="37">
        <v>2</v>
      </c>
      <c r="H30" s="37">
        <v>0</v>
      </c>
      <c r="I30" s="37">
        <v>3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9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</row>
    <row r="31" spans="2:46" x14ac:dyDescent="0.2">
      <c r="B31" s="2">
        <v>25</v>
      </c>
      <c r="C31" s="2" t="s">
        <v>86</v>
      </c>
      <c r="D31" s="3">
        <f t="shared" si="9"/>
        <v>10</v>
      </c>
      <c r="E31" s="3">
        <f t="shared" si="10"/>
        <v>21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7</v>
      </c>
      <c r="N31" s="37">
        <v>6</v>
      </c>
      <c r="O31" s="37">
        <v>0</v>
      </c>
      <c r="P31" s="37">
        <v>0</v>
      </c>
      <c r="Q31" s="37">
        <v>1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1</v>
      </c>
      <c r="Z31" s="37">
        <v>1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1</v>
      </c>
      <c r="AL31" s="37">
        <v>0</v>
      </c>
      <c r="AM31" s="37">
        <v>0</v>
      </c>
      <c r="AN31" s="37">
        <v>1</v>
      </c>
      <c r="AO31" s="37">
        <v>1</v>
      </c>
      <c r="AP31" s="37">
        <v>0</v>
      </c>
      <c r="AQ31" s="37">
        <v>1</v>
      </c>
      <c r="AR31" s="37">
        <v>0</v>
      </c>
      <c r="AS31" s="37">
        <v>1</v>
      </c>
      <c r="AT31" s="37">
        <v>0</v>
      </c>
    </row>
    <row r="32" spans="2:46" x14ac:dyDescent="0.2">
      <c r="B32" s="2">
        <v>26</v>
      </c>
      <c r="C32" s="2" t="s">
        <v>87</v>
      </c>
      <c r="D32" s="3">
        <f t="shared" si="9"/>
        <v>11</v>
      </c>
      <c r="E32" s="3">
        <f t="shared" si="10"/>
        <v>31</v>
      </c>
      <c r="F32" s="37">
        <v>1</v>
      </c>
      <c r="G32" s="37">
        <v>15</v>
      </c>
      <c r="H32" s="37">
        <v>2</v>
      </c>
      <c r="I32" s="37">
        <v>1</v>
      </c>
      <c r="J32" s="37">
        <v>2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1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1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2</v>
      </c>
      <c r="AF32" s="37">
        <v>0</v>
      </c>
      <c r="AG32" s="37">
        <v>0</v>
      </c>
      <c r="AH32" s="37">
        <v>1</v>
      </c>
      <c r="AI32" s="37">
        <v>0</v>
      </c>
      <c r="AJ32" s="37">
        <v>1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4</v>
      </c>
      <c r="AS32" s="37">
        <v>0</v>
      </c>
      <c r="AT32" s="37">
        <v>0</v>
      </c>
    </row>
    <row r="33" spans="2:46" x14ac:dyDescent="0.2">
      <c r="B33" s="2">
        <v>28</v>
      </c>
      <c r="C33" s="2" t="s">
        <v>12</v>
      </c>
      <c r="D33" s="3">
        <f t="shared" si="9"/>
        <v>10</v>
      </c>
      <c r="E33" s="3">
        <f t="shared" si="10"/>
        <v>40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1</v>
      </c>
      <c r="T33" s="37">
        <v>0</v>
      </c>
      <c r="U33" s="37">
        <v>0</v>
      </c>
      <c r="V33" s="37">
        <v>0</v>
      </c>
      <c r="W33" s="37">
        <v>1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13</v>
      </c>
      <c r="AD33" s="37">
        <v>1</v>
      </c>
      <c r="AE33" s="37">
        <v>0</v>
      </c>
      <c r="AF33" s="37">
        <v>1</v>
      </c>
      <c r="AG33" s="37">
        <v>0</v>
      </c>
      <c r="AH33" s="37">
        <v>2</v>
      </c>
      <c r="AI33" s="37">
        <v>3</v>
      </c>
      <c r="AJ33" s="37">
        <v>0</v>
      </c>
      <c r="AK33" s="37">
        <v>2</v>
      </c>
      <c r="AL33" s="37">
        <v>0</v>
      </c>
      <c r="AM33" s="37">
        <v>0</v>
      </c>
      <c r="AN33" s="37">
        <v>0</v>
      </c>
      <c r="AO33" s="37">
        <v>0</v>
      </c>
      <c r="AP33" s="37">
        <v>3</v>
      </c>
      <c r="AQ33" s="37">
        <v>0</v>
      </c>
      <c r="AR33" s="37">
        <v>13</v>
      </c>
      <c r="AS33" s="37">
        <v>0</v>
      </c>
      <c r="AT33" s="37">
        <v>0</v>
      </c>
    </row>
    <row r="34" spans="2:46" x14ac:dyDescent="0.2">
      <c r="B34" s="2">
        <v>29</v>
      </c>
      <c r="C34" s="2" t="s">
        <v>88</v>
      </c>
      <c r="D34" s="3">
        <f t="shared" si="9"/>
        <v>19</v>
      </c>
      <c r="E34" s="3">
        <f t="shared" si="10"/>
        <v>99</v>
      </c>
      <c r="F34" s="37">
        <v>0</v>
      </c>
      <c r="G34" s="37">
        <v>0</v>
      </c>
      <c r="H34" s="37">
        <v>7</v>
      </c>
      <c r="I34" s="37">
        <v>8</v>
      </c>
      <c r="J34" s="37">
        <v>0</v>
      </c>
      <c r="K34" s="37">
        <v>0</v>
      </c>
      <c r="L34" s="37">
        <v>0</v>
      </c>
      <c r="M34" s="37">
        <v>2</v>
      </c>
      <c r="N34" s="37">
        <v>0</v>
      </c>
      <c r="O34" s="37">
        <v>2</v>
      </c>
      <c r="P34" s="37">
        <v>4</v>
      </c>
      <c r="Q34" s="37">
        <v>4</v>
      </c>
      <c r="R34" s="37">
        <v>0</v>
      </c>
      <c r="S34" s="37">
        <v>6</v>
      </c>
      <c r="T34" s="37">
        <v>13</v>
      </c>
      <c r="U34" s="37">
        <v>0</v>
      </c>
      <c r="V34" s="37">
        <v>0</v>
      </c>
      <c r="W34" s="37">
        <v>0</v>
      </c>
      <c r="X34" s="37">
        <v>3</v>
      </c>
      <c r="Y34" s="37">
        <v>7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10</v>
      </c>
      <c r="AF34" s="37">
        <v>0</v>
      </c>
      <c r="AG34" s="37">
        <v>1</v>
      </c>
      <c r="AH34" s="37">
        <v>4</v>
      </c>
      <c r="AI34" s="37">
        <v>1</v>
      </c>
      <c r="AJ34" s="37">
        <v>5</v>
      </c>
      <c r="AK34" s="37">
        <v>0</v>
      </c>
      <c r="AL34" s="37">
        <v>7</v>
      </c>
      <c r="AM34" s="37">
        <v>0</v>
      </c>
      <c r="AN34" s="37">
        <v>5</v>
      </c>
      <c r="AO34" s="37">
        <v>0</v>
      </c>
      <c r="AP34" s="37">
        <v>2</v>
      </c>
      <c r="AQ34" s="37">
        <v>8</v>
      </c>
      <c r="AR34" s="37">
        <v>0</v>
      </c>
      <c r="AS34" s="37">
        <v>0</v>
      </c>
      <c r="AT34" s="37">
        <v>0</v>
      </c>
    </row>
    <row r="35" spans="2:46" x14ac:dyDescent="0.2">
      <c r="B35" s="2">
        <v>33</v>
      </c>
      <c r="C35" s="2" t="s">
        <v>31</v>
      </c>
      <c r="D35" s="3">
        <f t="shared" si="9"/>
        <v>4</v>
      </c>
      <c r="E35" s="3">
        <f t="shared" si="10"/>
        <v>4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1</v>
      </c>
      <c r="P35" s="37">
        <v>0</v>
      </c>
      <c r="Q35" s="37">
        <v>1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1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1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</row>
    <row r="36" spans="2:46" x14ac:dyDescent="0.2">
      <c r="B36" s="2">
        <v>34</v>
      </c>
      <c r="C36" s="2" t="s">
        <v>119</v>
      </c>
      <c r="D36" s="3">
        <f t="shared" si="9"/>
        <v>1</v>
      </c>
      <c r="E36" s="3">
        <f t="shared" si="10"/>
        <v>3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3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</row>
    <row r="37" spans="2:46" x14ac:dyDescent="0.2">
      <c r="B37" s="2">
        <v>39</v>
      </c>
      <c r="C37" s="2" t="s">
        <v>89</v>
      </c>
      <c r="D37" s="3">
        <f t="shared" si="9"/>
        <v>0</v>
      </c>
      <c r="E37" s="3">
        <f t="shared" si="10"/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</row>
    <row r="38" spans="2:46" x14ac:dyDescent="0.2">
      <c r="B38" s="2">
        <v>57</v>
      </c>
      <c r="C38" s="2" t="s">
        <v>110</v>
      </c>
      <c r="D38" s="3">
        <f t="shared" si="9"/>
        <v>5</v>
      </c>
      <c r="E38" s="3">
        <f t="shared" si="10"/>
        <v>17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10</v>
      </c>
      <c r="AC38" s="37">
        <v>0</v>
      </c>
      <c r="AD38" s="37">
        <v>0</v>
      </c>
      <c r="AE38" s="37">
        <v>0</v>
      </c>
      <c r="AF38" s="37">
        <v>0</v>
      </c>
      <c r="AG38" s="37">
        <v>2</v>
      </c>
      <c r="AH38" s="37">
        <v>3</v>
      </c>
      <c r="AI38" s="37">
        <v>1</v>
      </c>
      <c r="AJ38" s="37">
        <v>1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</row>
    <row r="39" spans="2:46" x14ac:dyDescent="0.2">
      <c r="B39" s="2"/>
      <c r="C39" s="2"/>
      <c r="D39" s="3"/>
      <c r="E39" s="3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pans="2:46" x14ac:dyDescent="0.2">
      <c r="B40" s="2"/>
      <c r="C40" s="2"/>
      <c r="D40" s="3"/>
      <c r="E40" s="3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pans="2:46" x14ac:dyDescent="0.2">
      <c r="B41" s="2"/>
      <c r="C41" s="2"/>
      <c r="D41" s="3"/>
      <c r="E41" s="3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2:46" x14ac:dyDescent="0.2">
      <c r="B42" s="2"/>
      <c r="C42" s="2"/>
      <c r="D42" s="3"/>
      <c r="E42" s="38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</row>
    <row r="43" spans="2:46" x14ac:dyDescent="0.2">
      <c r="B43" s="2"/>
      <c r="C43" s="2"/>
      <c r="D43" s="3"/>
      <c r="E43" s="38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</row>
    <row r="44" spans="2:46" x14ac:dyDescent="0.2">
      <c r="B44" s="2"/>
      <c r="C44" s="2"/>
      <c r="D44" s="3"/>
      <c r="E44" s="38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</row>
    <row r="45" spans="2:46" x14ac:dyDescent="0.2">
      <c r="B45" s="2"/>
      <c r="C45" s="2"/>
      <c r="D45" s="3"/>
      <c r="E45" s="38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</row>
    <row r="46" spans="2:46" x14ac:dyDescent="0.2">
      <c r="B46" s="2"/>
      <c r="C46" s="2"/>
      <c r="D46" s="3"/>
      <c r="E46" s="3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</row>
    <row r="47" spans="2:46" x14ac:dyDescent="0.2">
      <c r="B47" s="2"/>
      <c r="C47" s="2"/>
      <c r="D47" s="3"/>
      <c r="E47" s="38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</row>
    <row r="48" spans="2:46" x14ac:dyDescent="0.2">
      <c r="B48" s="2"/>
      <c r="C48" s="2"/>
      <c r="D48" s="3"/>
      <c r="E48" s="38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</row>
    <row r="49" spans="2:46" x14ac:dyDescent="0.2">
      <c r="B49" s="2"/>
      <c r="C49" s="2"/>
      <c r="D49" s="3"/>
      <c r="E49" s="38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</row>
    <row r="50" spans="2:46" x14ac:dyDescent="0.2">
      <c r="B50" s="2"/>
      <c r="C50" s="2"/>
      <c r="D50" s="3"/>
      <c r="E50" s="38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</row>
    <row r="51" spans="2:46" x14ac:dyDescent="0.2">
      <c r="B51" s="2"/>
      <c r="C51" s="2"/>
      <c r="D51" s="3"/>
      <c r="E51" s="38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</row>
    <row r="52" spans="2:46" x14ac:dyDescent="0.2">
      <c r="B52" s="2"/>
      <c r="C52" s="2"/>
      <c r="D52" s="3"/>
      <c r="E52" s="38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</row>
    <row r="53" spans="2:46" x14ac:dyDescent="0.2">
      <c r="B53" s="2"/>
      <c r="C53" s="2"/>
      <c r="D53" s="3"/>
      <c r="E53" s="38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</row>
    <row r="54" spans="2:46" x14ac:dyDescent="0.2">
      <c r="B54" s="2"/>
      <c r="C54" s="2"/>
      <c r="D54" s="3"/>
      <c r="E54" s="38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</row>
    <row r="55" spans="2:46" x14ac:dyDescent="0.2">
      <c r="B55" s="2"/>
      <c r="C55" s="2"/>
      <c r="D55" s="3"/>
      <c r="E55" s="38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</row>
    <row r="56" spans="2:46" x14ac:dyDescent="0.2">
      <c r="B56" s="2"/>
      <c r="C56" s="2"/>
      <c r="D56" s="3"/>
      <c r="E56" s="38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</row>
    <row r="57" spans="2:46" x14ac:dyDescent="0.2">
      <c r="B57" s="2"/>
      <c r="C57" s="2"/>
      <c r="D57" s="3"/>
      <c r="E57" s="38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</row>
    <row r="58" spans="2:46" x14ac:dyDescent="0.2">
      <c r="B58" s="2"/>
      <c r="C58" s="2"/>
      <c r="D58" s="3"/>
      <c r="E58" s="38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</row>
    <row r="59" spans="2:46" x14ac:dyDescent="0.2">
      <c r="B59" s="2"/>
      <c r="C59" s="2"/>
      <c r="D59" s="3"/>
      <c r="E59" s="38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</row>
    <row r="60" spans="2:46" x14ac:dyDescent="0.2">
      <c r="B60" s="2"/>
      <c r="C60" s="2"/>
      <c r="D60" s="3"/>
      <c r="E60" s="38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</row>
    <row r="61" spans="2:46" x14ac:dyDescent="0.2">
      <c r="B61" s="2"/>
      <c r="C61" s="2"/>
      <c r="D61" s="3"/>
      <c r="E61" s="38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</row>
    <row r="62" spans="2:46" x14ac:dyDescent="0.2">
      <c r="B62" s="2"/>
      <c r="C62" s="2"/>
      <c r="D62" s="3"/>
      <c r="E62" s="38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</row>
    <row r="63" spans="2:46" x14ac:dyDescent="0.2">
      <c r="B63" s="2"/>
      <c r="C63" s="2"/>
      <c r="D63" s="3"/>
      <c r="E63" s="38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</row>
  </sheetData>
  <sortState xmlns:xlrd2="http://schemas.microsoft.com/office/spreadsheetml/2017/richdata2" ref="B13:AT41">
    <sortCondition ref="B13:B41"/>
  </sortState>
  <mergeCells count="1">
    <mergeCell ref="B3:B6"/>
  </mergeCells>
  <conditionalFormatting sqref="F2:AT6 F12:AT12">
    <cfRule type="expression" dxfId="10" priority="8">
      <formula>F$2="PL"</formula>
    </cfRule>
    <cfRule type="expression" dxfId="9" priority="9">
      <formula>F$2="UEL"</formula>
    </cfRule>
    <cfRule type="expression" dxfId="8" priority="10">
      <formula>F$2="FA"</formula>
    </cfRule>
    <cfRule type="expression" dxfId="7" priority="11">
      <formula>F$2="EFL"</formula>
    </cfRule>
  </conditionalFormatting>
  <conditionalFormatting sqref="F7:AT9 F13:AT63">
    <cfRule type="expression" dxfId="6" priority="5">
      <formula>F$2="UEL"</formula>
    </cfRule>
    <cfRule type="expression" dxfId="5" priority="6">
      <formula>F$2="EFL"</formula>
    </cfRule>
    <cfRule type="expression" dxfId="4" priority="7">
      <formula>F$2="FA"</formula>
    </cfRule>
  </conditionalFormatting>
  <conditionalFormatting sqref="F7:AT9">
    <cfRule type="expression" dxfId="3" priority="1">
      <formula>AND(F6&lt;&gt;"",F7=F6)</formula>
    </cfRule>
  </conditionalFormatting>
  <conditionalFormatting sqref="F13:AT41">
    <cfRule type="cellIs" dxfId="2" priority="3" operator="equal">
      <formula>0</formula>
    </cfRule>
  </conditionalFormatting>
  <conditionalFormatting sqref="F13:AT63 F7:AT9">
    <cfRule type="expression" dxfId="1" priority="4">
      <formula>F$2="PL"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FF5F-D862-4C39-8942-819DC7549954}">
  <dimension ref="B1:AS30"/>
  <sheetViews>
    <sheetView zoomScale="115" zoomScaleNormal="115" workbookViewId="0">
      <selection activeCell="X36" sqref="X36"/>
    </sheetView>
  </sheetViews>
  <sheetFormatPr defaultRowHeight="11.25" x14ac:dyDescent="0.2"/>
  <cols>
    <col min="1" max="1" width="2.85546875" style="1" customWidth="1"/>
    <col min="2" max="3" width="9.140625" style="1"/>
    <col min="4" max="8" width="0" style="1" hidden="1" customWidth="1"/>
    <col min="9" max="9" width="9.140625" style="1"/>
    <col min="10" max="13" width="0" style="1" hidden="1" customWidth="1"/>
    <col min="14" max="14" width="9.140625" style="1"/>
    <col min="15" max="18" width="0" style="1" hidden="1" customWidth="1"/>
    <col min="19" max="19" width="9.140625" style="1"/>
    <col min="20" max="23" width="0" style="1" hidden="1" customWidth="1"/>
    <col min="24" max="24" width="9.140625" style="1"/>
    <col min="25" max="28" width="0" style="1" hidden="1" customWidth="1"/>
    <col min="29" max="29" width="9.140625" style="1"/>
    <col min="30" max="33" width="0" style="1" hidden="1" customWidth="1"/>
    <col min="34" max="16384" width="9.140625" style="1"/>
  </cols>
  <sheetData>
    <row r="1" spans="2:45" x14ac:dyDescent="0.2">
      <c r="E1" s="1">
        <v>1</v>
      </c>
      <c r="F1" s="1">
        <f>E1+1</f>
        <v>2</v>
      </c>
      <c r="G1" s="1">
        <f t="shared" ref="G1:AS1" si="0">F1+1</f>
        <v>3</v>
      </c>
      <c r="H1" s="1">
        <f t="shared" si="0"/>
        <v>4</v>
      </c>
      <c r="I1" s="39">
        <f t="shared" si="0"/>
        <v>5</v>
      </c>
      <c r="J1" s="1">
        <f t="shared" si="0"/>
        <v>6</v>
      </c>
      <c r="K1" s="1">
        <f t="shared" si="0"/>
        <v>7</v>
      </c>
      <c r="L1" s="1">
        <f t="shared" si="0"/>
        <v>8</v>
      </c>
      <c r="M1" s="1">
        <f t="shared" si="0"/>
        <v>9</v>
      </c>
      <c r="N1" s="39">
        <f t="shared" si="0"/>
        <v>10</v>
      </c>
      <c r="O1" s="1">
        <f t="shared" si="0"/>
        <v>11</v>
      </c>
      <c r="P1" s="1">
        <f t="shared" si="0"/>
        <v>12</v>
      </c>
      <c r="Q1" s="1">
        <f t="shared" si="0"/>
        <v>13</v>
      </c>
      <c r="R1" s="1">
        <f t="shared" si="0"/>
        <v>14</v>
      </c>
      <c r="S1" s="39">
        <f t="shared" si="0"/>
        <v>15</v>
      </c>
      <c r="T1" s="1">
        <f t="shared" si="0"/>
        <v>16</v>
      </c>
      <c r="U1" s="1">
        <f t="shared" si="0"/>
        <v>17</v>
      </c>
      <c r="V1" s="1">
        <f t="shared" si="0"/>
        <v>18</v>
      </c>
      <c r="W1" s="1">
        <f t="shared" si="0"/>
        <v>19</v>
      </c>
      <c r="X1" s="39">
        <f t="shared" si="0"/>
        <v>20</v>
      </c>
      <c r="Y1" s="1">
        <f t="shared" si="0"/>
        <v>21</v>
      </c>
      <c r="Z1" s="1">
        <f t="shared" si="0"/>
        <v>22</v>
      </c>
      <c r="AA1" s="1">
        <f t="shared" si="0"/>
        <v>23</v>
      </c>
      <c r="AB1" s="1">
        <f t="shared" si="0"/>
        <v>24</v>
      </c>
      <c r="AC1" s="39">
        <f t="shared" si="0"/>
        <v>25</v>
      </c>
      <c r="AD1" s="1">
        <f t="shared" si="0"/>
        <v>26</v>
      </c>
      <c r="AE1" s="1">
        <f t="shared" si="0"/>
        <v>27</v>
      </c>
      <c r="AF1" s="1">
        <f t="shared" si="0"/>
        <v>28</v>
      </c>
      <c r="AG1" s="1">
        <f t="shared" si="0"/>
        <v>29</v>
      </c>
      <c r="AH1" s="39">
        <f t="shared" si="0"/>
        <v>30</v>
      </c>
      <c r="AI1" s="1">
        <f t="shared" si="0"/>
        <v>31</v>
      </c>
      <c r="AJ1" s="1">
        <f t="shared" si="0"/>
        <v>32</v>
      </c>
      <c r="AK1" s="1">
        <f t="shared" si="0"/>
        <v>33</v>
      </c>
      <c r="AL1" s="1">
        <f t="shared" si="0"/>
        <v>34</v>
      </c>
      <c r="AM1" s="39">
        <f t="shared" si="0"/>
        <v>35</v>
      </c>
      <c r="AN1" s="1">
        <f t="shared" si="0"/>
        <v>36</v>
      </c>
      <c r="AO1" s="1">
        <f t="shared" si="0"/>
        <v>37</v>
      </c>
      <c r="AP1" s="1">
        <f t="shared" si="0"/>
        <v>38</v>
      </c>
      <c r="AQ1" s="1">
        <f t="shared" si="0"/>
        <v>39</v>
      </c>
      <c r="AR1" s="1">
        <f t="shared" si="0"/>
        <v>40</v>
      </c>
      <c r="AS1" s="39">
        <f t="shared" si="0"/>
        <v>41</v>
      </c>
    </row>
    <row r="2" spans="2:45" x14ac:dyDescent="0.2">
      <c r="D2" s="40">
        <f>'Match Grid'!F5</f>
        <v>45521</v>
      </c>
      <c r="E2" s="40">
        <f>'Match Grid'!F5</f>
        <v>45521</v>
      </c>
      <c r="F2" s="40">
        <f>'Match Grid'!G5</f>
        <v>45528</v>
      </c>
      <c r="G2" s="40">
        <f>'Match Grid'!H5</f>
        <v>45531</v>
      </c>
      <c r="H2" s="40">
        <f>'Match Grid'!I5</f>
        <v>45535</v>
      </c>
      <c r="I2" s="41">
        <f>'Match Grid'!J5</f>
        <v>45549</v>
      </c>
      <c r="J2" s="40">
        <f>'Match Grid'!K5</f>
        <v>45556</v>
      </c>
      <c r="K2" s="40">
        <f>'Match Grid'!L5</f>
        <v>45559</v>
      </c>
      <c r="L2" s="40">
        <f>'Match Grid'!M5</f>
        <v>45563</v>
      </c>
      <c r="M2" s="40">
        <f>'Match Grid'!N5</f>
        <v>45570</v>
      </c>
      <c r="N2" s="41">
        <f>'Match Grid'!O5</f>
        <v>45584</v>
      </c>
      <c r="O2" s="40">
        <f>'Match Grid'!P5</f>
        <v>45592</v>
      </c>
      <c r="P2" s="40">
        <f>'Match Grid'!Q5</f>
        <v>45598</v>
      </c>
      <c r="Q2" s="40">
        <f>'Match Grid'!R5</f>
        <v>45605</v>
      </c>
      <c r="R2" s="40">
        <f>'Match Grid'!S5</f>
        <v>45619</v>
      </c>
      <c r="S2" s="41">
        <f>'Match Grid'!T5</f>
        <v>45626</v>
      </c>
      <c r="T2" s="40">
        <f>'Match Grid'!U5</f>
        <v>45629</v>
      </c>
      <c r="U2" s="40">
        <f>'Match Grid'!V5</f>
        <v>45633</v>
      </c>
      <c r="V2" s="40">
        <f>'Match Grid'!W5</f>
        <v>45642</v>
      </c>
      <c r="W2" s="40">
        <f>'Match Grid'!X5</f>
        <v>45647</v>
      </c>
      <c r="X2" s="41">
        <f>'Match Grid'!Y5</f>
        <v>45652</v>
      </c>
      <c r="Y2" s="40">
        <f>'Match Grid'!Z5</f>
        <v>45655</v>
      </c>
      <c r="Z2" s="40">
        <f>'Match Grid'!AA5</f>
        <v>45661</v>
      </c>
      <c r="AA2" s="40">
        <f>'Match Grid'!AB5</f>
        <v>45668</v>
      </c>
      <c r="AB2" s="40">
        <f>'Match Grid'!AC5</f>
        <v>45671</v>
      </c>
      <c r="AC2" s="41">
        <f>'Match Grid'!AD5</f>
        <v>45675</v>
      </c>
      <c r="AD2" s="40">
        <f>'Match Grid'!AE5</f>
        <v>45683</v>
      </c>
      <c r="AE2" s="40">
        <f>'Match Grid'!AF5</f>
        <v>45691</v>
      </c>
      <c r="AF2" s="40">
        <f>'Match Grid'!AG5</f>
        <v>45703</v>
      </c>
      <c r="AG2" s="40">
        <f>'Match Grid'!AH5</f>
        <v>45710</v>
      </c>
      <c r="AH2" s="41">
        <f>'Match Grid'!AI5</f>
        <v>45713</v>
      </c>
      <c r="AI2" s="40">
        <f>'Match Grid'!AJ5</f>
        <v>45726</v>
      </c>
      <c r="AJ2" s="40">
        <f>'Match Grid'!AK5</f>
        <v>45731</v>
      </c>
      <c r="AK2" s="40">
        <f>'Match Grid'!AL5</f>
        <v>45748</v>
      </c>
      <c r="AL2" s="40">
        <f>'Match Grid'!AM5</f>
        <v>45752</v>
      </c>
      <c r="AM2" s="41">
        <f>'Match Grid'!AN5</f>
        <v>45760</v>
      </c>
      <c r="AN2" s="40">
        <f>'Match Grid'!AO5</f>
        <v>45766</v>
      </c>
      <c r="AO2" s="40">
        <f>'Match Grid'!AP5</f>
        <v>45773</v>
      </c>
      <c r="AP2" s="40">
        <f>'Match Grid'!AQ5</f>
        <v>45780</v>
      </c>
      <c r="AQ2" s="40">
        <f>'Match Grid'!AR5</f>
        <v>45787</v>
      </c>
      <c r="AR2" s="40">
        <f>'Match Grid'!AS5</f>
        <v>45795</v>
      </c>
      <c r="AS2" s="41">
        <f>'Match Grid'!AT5</f>
        <v>45802</v>
      </c>
    </row>
    <row r="3" spans="2:45" ht="12" thickBot="1" x14ac:dyDescent="0.25">
      <c r="B3" s="33" t="s">
        <v>1</v>
      </c>
      <c r="C3" s="34" t="s">
        <v>0</v>
      </c>
      <c r="D3" s="42" t="s">
        <v>96</v>
      </c>
      <c r="E3" s="1" t="str">
        <f>'Match Grid'!F3</f>
        <v>Villa</v>
      </c>
      <c r="F3" s="1" t="str">
        <f>'Match Grid'!G3</f>
        <v>Palace</v>
      </c>
      <c r="G3" s="1" t="str">
        <f>'Match Grid'!H3</f>
        <v>Bournemouth</v>
      </c>
      <c r="H3" s="1" t="str">
        <f>'Match Grid'!I3</f>
        <v>Man City</v>
      </c>
      <c r="I3" s="39" t="str">
        <f>'Match Grid'!J3</f>
        <v>Fulham</v>
      </c>
      <c r="J3" s="1" t="str">
        <f>'Match Grid'!K3</f>
        <v>Chelsea</v>
      </c>
      <c r="K3" s="1" t="str">
        <f>'Match Grid'!L3</f>
        <v>Liverpool</v>
      </c>
      <c r="L3" s="1" t="str">
        <f>'Match Grid'!M3</f>
        <v>Brentford</v>
      </c>
      <c r="M3" s="1" t="str">
        <f>'Match Grid'!N3</f>
        <v>Ipswich</v>
      </c>
      <c r="N3" s="39" t="str">
        <f>'Match Grid'!O3</f>
        <v>Spurs</v>
      </c>
      <c r="O3" s="1" t="str">
        <f>'Match Grid'!P3</f>
        <v>Man Utd</v>
      </c>
      <c r="P3" s="1" t="str">
        <f>'Match Grid'!Q3</f>
        <v>Forest</v>
      </c>
      <c r="Q3" s="1" t="str">
        <f>'Match Grid'!R3</f>
        <v>Everton</v>
      </c>
      <c r="R3" s="1" t="str">
        <f>'Match Grid'!S3</f>
        <v>Newcastle</v>
      </c>
      <c r="S3" s="39" t="str">
        <f>'Match Grid'!T3</f>
        <v>Arsenal</v>
      </c>
      <c r="T3" s="1" t="str">
        <f>'Match Grid'!U3</f>
        <v>Leicester</v>
      </c>
      <c r="U3" s="1" t="str">
        <f>'Match Grid'!V3</f>
        <v>Wolves</v>
      </c>
      <c r="V3" s="1" t="str">
        <f>'Match Grid'!W3</f>
        <v>Bournemouth</v>
      </c>
      <c r="W3" s="1" t="str">
        <f>'Match Grid'!X3</f>
        <v>Brighton</v>
      </c>
      <c r="X3" s="39" t="str">
        <f>'Match Grid'!Y3</f>
        <v>Southampton</v>
      </c>
      <c r="Y3" s="1" t="str">
        <f>'Match Grid'!Z3</f>
        <v>Liverpool</v>
      </c>
      <c r="Z3" s="1" t="str">
        <f>'Match Grid'!AA3</f>
        <v>Man City</v>
      </c>
      <c r="AA3" s="1" t="str">
        <f>'Match Grid'!AB3</f>
        <v>Villa</v>
      </c>
      <c r="AB3" s="1" t="str">
        <f>'Match Grid'!AC3</f>
        <v>Fulham</v>
      </c>
      <c r="AC3" s="39" t="str">
        <f>'Match Grid'!AD3</f>
        <v>Palace</v>
      </c>
      <c r="AD3" s="1" t="str">
        <f>'Match Grid'!AE3</f>
        <v>Villa</v>
      </c>
      <c r="AE3" s="1" t="str">
        <f>'Match Grid'!AF3</f>
        <v>Chelsea</v>
      </c>
      <c r="AF3" s="1" t="str">
        <f>'Match Grid'!AG3</f>
        <v>Brentford</v>
      </c>
      <c r="AG3" s="1" t="str">
        <f>'Match Grid'!AH3</f>
        <v>Arsenal</v>
      </c>
      <c r="AH3" s="39" t="str">
        <f>'Match Grid'!AI3</f>
        <v>Leicester</v>
      </c>
      <c r="AI3" s="1" t="str">
        <f>'Match Grid'!AJ3</f>
        <v>Newcastle</v>
      </c>
      <c r="AJ3" s="1" t="str">
        <f>'Match Grid'!AK3</f>
        <v>Everton</v>
      </c>
      <c r="AK3" s="1" t="str">
        <f>'Match Grid'!AL3</f>
        <v>Wolves</v>
      </c>
      <c r="AL3" s="1" t="str">
        <f>'Match Grid'!AM3</f>
        <v>Bournemouth</v>
      </c>
      <c r="AM3" s="39" t="str">
        <f>'Match Grid'!AN3</f>
        <v>Liverpool</v>
      </c>
      <c r="AN3" s="1" t="str">
        <f>'Match Grid'!AO3</f>
        <v>Southampton</v>
      </c>
      <c r="AO3" s="1" t="str">
        <f>'Match Grid'!AP3</f>
        <v>Brighton</v>
      </c>
      <c r="AP3" s="1" t="str">
        <f>'Match Grid'!AQ3</f>
        <v>Spurs</v>
      </c>
      <c r="AQ3" s="1" t="str">
        <f>'Match Grid'!AR3</f>
        <v>Man Utd</v>
      </c>
      <c r="AR3" s="1" t="str">
        <f>'Match Grid'!AS3</f>
        <v>Forest</v>
      </c>
      <c r="AS3" s="39" t="str">
        <f>'Match Grid'!AT3</f>
        <v>Ipswich</v>
      </c>
    </row>
    <row r="4" spans="2:45" x14ac:dyDescent="0.2">
      <c r="B4" s="2">
        <v>1</v>
      </c>
      <c r="C4" s="2" t="s">
        <v>3</v>
      </c>
      <c r="D4" s="1">
        <v>0</v>
      </c>
      <c r="E4" s="1">
        <f ca="1">IF(E$2&gt;TODAY(),NA(),(COUNTIF('Match Grid'!F$7:$F$7,"*"&amp;'Per Match'!$C4&amp;"*")*3)+(COUNTIF('Match Grid'!E$8:$F$8,"*"&amp;'Per Match'!$C4&amp;"*")*2)++COUNTIF('Match Grid'!E$9:$F$9,"*"&amp;'Per Match'!$C4&amp;"*"))</f>
        <v>0</v>
      </c>
      <c r="F4" s="1">
        <f ca="1">IF(F$2&gt;TODAY(),NA(),(COUNTIF('Match Grid'!$F$7:G$7,"*"&amp;'Per Match'!$C4&amp;"*")*3)+(COUNTIF('Match Grid'!F$8:$F$8,"*"&amp;'Per Match'!$C4&amp;"*")*2)++COUNTIF('Match Grid'!F$9:$F$9,"*"&amp;'Per Match'!$C4&amp;"*"))</f>
        <v>0</v>
      </c>
      <c r="G4" s="1">
        <f ca="1">IF(G$2&gt;TODAY(),NA(),(COUNTIF('Match Grid'!$F$7:H$7,"*"&amp;'Per Match'!$C4&amp;"*")*3)+(COUNTIF('Match Grid'!$F$8:G$8,"*"&amp;'Per Match'!$C4&amp;"*")*2)++COUNTIF('Match Grid'!$F$9:G$9,"*"&amp;'Per Match'!$C4&amp;"*"))</f>
        <v>0</v>
      </c>
      <c r="H4" s="1">
        <f ca="1">IF(H$2&gt;TODAY(),NA(),(COUNTIF('Match Grid'!$F$7:I$7,"*"&amp;'Per Match'!$C4&amp;"*")*3)+(COUNTIF('Match Grid'!$F$8:H$8,"*"&amp;'Per Match'!$C4&amp;"*")*2)++COUNTIF('Match Grid'!$F$9:H$9,"*"&amp;'Per Match'!$C4&amp;"*"))</f>
        <v>0</v>
      </c>
      <c r="I4" s="39">
        <f ca="1">IF(I$2&gt;TODAY(),NA(),(COUNTIF('Match Grid'!$F$7:J$7,"*"&amp;'Per Match'!$C4&amp;"*")*3)+(COUNTIF('Match Grid'!$F$8:I$8,"*"&amp;'Per Match'!$C4&amp;"*")*2)++COUNTIF('Match Grid'!$F$9:I$9,"*"&amp;'Per Match'!$C4&amp;"*"))</f>
        <v>0</v>
      </c>
      <c r="J4" s="1">
        <f ca="1">IF(J$2&gt;TODAY(),NA(),(COUNTIF('Match Grid'!$F$7:K$7,"*"&amp;'Per Match'!$C4&amp;"*")*3)+(COUNTIF('Match Grid'!$F$8:J$8,"*"&amp;'Per Match'!$C4&amp;"*")*2)++COUNTIF('Match Grid'!$F$9:J$9,"*"&amp;'Per Match'!$C4&amp;"*"))</f>
        <v>0</v>
      </c>
      <c r="K4" s="1">
        <f ca="1">IF(K$2&gt;TODAY(),NA(),(COUNTIF('Match Grid'!$F$7:L$7,"*"&amp;'Per Match'!$C4&amp;"*")*3)+(COUNTIF('Match Grid'!$F$8:K$8,"*"&amp;'Per Match'!$C4&amp;"*")*2)++COUNTIF('Match Grid'!$F$9:K$9,"*"&amp;'Per Match'!$C4&amp;"*"))</f>
        <v>0</v>
      </c>
      <c r="L4" s="1">
        <f ca="1">IF(L$2&gt;TODAY(),NA(),(COUNTIF('Match Grid'!$F$7:M$7,"*"&amp;'Per Match'!$C4&amp;"*")*3)+(COUNTIF('Match Grid'!$F$8:L$8,"*"&amp;'Per Match'!$C4&amp;"*")*2)++COUNTIF('Match Grid'!$F$9:L$9,"*"&amp;'Per Match'!$C4&amp;"*"))</f>
        <v>1</v>
      </c>
      <c r="M4" s="1">
        <f ca="1">IF(M$2&gt;TODAY(),NA(),(COUNTIF('Match Grid'!$F$7:N$7,"*"&amp;'Per Match'!$C4&amp;"*")*3)+(COUNTIF('Match Grid'!$F$8:M$8,"*"&amp;'Per Match'!$C4&amp;"*")*2)++COUNTIF('Match Grid'!$F$9:M$9,"*"&amp;'Per Match'!$C4&amp;"*"))</f>
        <v>1</v>
      </c>
      <c r="N4" s="39">
        <f ca="1">IF(N$2&gt;TODAY(),NA(),(COUNTIF('Match Grid'!$F$7:O$7,"*"&amp;'Per Match'!$C4&amp;"*")*3)+(COUNTIF('Match Grid'!$F$8:N$8,"*"&amp;'Per Match'!$C4&amp;"*")*2)++COUNTIF('Match Grid'!$F$9:N$9,"*"&amp;'Per Match'!$C4&amp;"*"))</f>
        <v>1</v>
      </c>
      <c r="O4" s="1">
        <f ca="1">IF(O$2&gt;TODAY(),NA(),(COUNTIF('Match Grid'!$F$7:P$7,"*"&amp;'Per Match'!$C4&amp;"*")*3)+(COUNTIF('Match Grid'!$F$8:O$8,"*"&amp;'Per Match'!$C4&amp;"*")*2)++COUNTIF('Match Grid'!$F$9:O$9,"*"&amp;'Per Match'!$C4&amp;"*"))</f>
        <v>1</v>
      </c>
      <c r="P4" s="1">
        <f ca="1">IF(P$2&gt;TODAY(),NA(),(COUNTIF('Match Grid'!$F$7:Q$7,"*"&amp;'Per Match'!$C4&amp;"*")*3)+(COUNTIF('Match Grid'!$F$8:P$8,"*"&amp;'Per Match'!$C4&amp;"*")*2)++COUNTIF('Match Grid'!$F$9:P$9,"*"&amp;'Per Match'!$C4&amp;"*"))</f>
        <v>5</v>
      </c>
      <c r="Q4" s="1">
        <f ca="1">IF(Q$2&gt;TODAY(),NA(),(COUNTIF('Match Grid'!$F$7:R$7,"*"&amp;'Per Match'!$C4&amp;"*")*3)+(COUNTIF('Match Grid'!$F$8:Q$8,"*"&amp;'Per Match'!$C4&amp;"*")*2)++COUNTIF('Match Grid'!$F$9:Q$9,"*"&amp;'Per Match'!$C4&amp;"*"))</f>
        <v>5</v>
      </c>
      <c r="R4" s="1">
        <f ca="1">IF(R$2&gt;TODAY(),NA(),(COUNTIF('Match Grid'!$F$7:S$7,"*"&amp;'Per Match'!$C4&amp;"*")*3)+(COUNTIF('Match Grid'!$F$8:R$8,"*"&amp;'Per Match'!$C4&amp;"*")*2)++COUNTIF('Match Grid'!$F$9:R$9,"*"&amp;'Per Match'!$C4&amp;"*"))</f>
        <v>5</v>
      </c>
      <c r="S4" s="39">
        <f ca="1">IF(S$2&gt;TODAY(),NA(),(COUNTIF('Match Grid'!$F$7:T$7,"*"&amp;'Per Match'!$C4&amp;"*")*3)+(COUNTIF('Match Grid'!$F$8:S$8,"*"&amp;'Per Match'!$C4&amp;"*")*2)++COUNTIF('Match Grid'!$F$9:S$9,"*"&amp;'Per Match'!$C4&amp;"*"))</f>
        <v>5</v>
      </c>
      <c r="T4" s="1">
        <f ca="1">IF(T$2&gt;TODAY(),NA(),(COUNTIF('Match Grid'!$F$7:U$7,"*"&amp;'Per Match'!$C4&amp;"*")*3)+(COUNTIF('Match Grid'!$F$8:T$8,"*"&amp;'Per Match'!$C4&amp;"*")*2)++COUNTIF('Match Grid'!$F$9:T$9,"*"&amp;'Per Match'!$C4&amp;"*"))</f>
        <v>5</v>
      </c>
      <c r="U4" s="1">
        <f ca="1">IF(U$2&gt;TODAY(),NA(),(COUNTIF('Match Grid'!$F$7:V$7,"*"&amp;'Per Match'!$C4&amp;"*")*3)+(COUNTIF('Match Grid'!$F$8:U$8,"*"&amp;'Per Match'!$C4&amp;"*")*2)++COUNTIF('Match Grid'!$F$9:U$9,"*"&amp;'Per Match'!$C4&amp;"*"))</f>
        <v>5</v>
      </c>
      <c r="V4" s="1">
        <f ca="1">IF(V$2&gt;TODAY(),NA(),(COUNTIF('Match Grid'!$F$7:W$7,"*"&amp;'Per Match'!$C4&amp;"*")*3)+(COUNTIF('Match Grid'!$F$8:V$8,"*"&amp;'Per Match'!$C4&amp;"*")*2)++COUNTIF('Match Grid'!$F$9:V$9,"*"&amp;'Per Match'!$C4&amp;"*"))</f>
        <v>8</v>
      </c>
      <c r="W4" s="1">
        <f ca="1">IF(W$2&gt;TODAY(),NA(),(COUNTIF('Match Grid'!$F$7:X$7,"*"&amp;'Per Match'!$C4&amp;"*")*3)+(COUNTIF('Match Grid'!$F$8:W$8,"*"&amp;'Per Match'!$C4&amp;"*")*2)++COUNTIF('Match Grid'!$F$9:W$9,"*"&amp;'Per Match'!$C4&amp;"*"))</f>
        <v>8</v>
      </c>
      <c r="X4" s="39">
        <f ca="1">IF(X$2&gt;TODAY(),NA(),(COUNTIF('Match Grid'!$F$7:Y$7,"*"&amp;'Per Match'!$C4&amp;"*")*3)+(COUNTIF('Match Grid'!$F$8:X$8,"*"&amp;'Per Match'!$C4&amp;"*")*2)++COUNTIF('Match Grid'!$F$9:X$9,"*"&amp;'Per Match'!$C4&amp;"*"))</f>
        <v>8</v>
      </c>
      <c r="Y4" s="1">
        <f ca="1">IF(Y$2&gt;TODAY(),NA(),(COUNTIF('Match Grid'!$F$7:Z$7,"*"&amp;'Per Match'!$C4&amp;"*")*3)+(COUNTIF('Match Grid'!$F$8:Y$8,"*"&amp;'Per Match'!$C4&amp;"*")*2)++COUNTIF('Match Grid'!$F$9:Y$9,"*"&amp;'Per Match'!$C4&amp;"*"))</f>
        <v>8</v>
      </c>
      <c r="Z4" s="1">
        <f ca="1">IF(Z$2&gt;TODAY(),NA(),(COUNTIF('Match Grid'!$F$7:AA$7,"*"&amp;'Per Match'!$C4&amp;"*")*3)+(COUNTIF('Match Grid'!$F$8:Z$8,"*"&amp;'Per Match'!$C4&amp;"*")*2)++COUNTIF('Match Grid'!$F$9:Z$9,"*"&amp;'Per Match'!$C4&amp;"*"))</f>
        <v>8</v>
      </c>
      <c r="AA4" s="1">
        <f ca="1">IF(AA$2&gt;TODAY(),NA(),(COUNTIF('Match Grid'!$F$7:AB$7,"*"&amp;'Per Match'!$C4&amp;"*")*3)+(COUNTIF('Match Grid'!$F$8:AA$8,"*"&amp;'Per Match'!$C4&amp;"*")*2)++COUNTIF('Match Grid'!$F$9:AA$9,"*"&amp;'Per Match'!$C4&amp;"*"))</f>
        <v>8</v>
      </c>
      <c r="AB4" s="1">
        <f ca="1">IF(AB$2&gt;TODAY(),NA(),(COUNTIF('Match Grid'!$F$7:AC$7,"*"&amp;'Per Match'!$C4&amp;"*")*3)+(COUNTIF('Match Grid'!$F$8:AB$8,"*"&amp;'Per Match'!$C4&amp;"*")*2)++COUNTIF('Match Grid'!$F$9:AB$9,"*"&amp;'Per Match'!$C4&amp;"*"))</f>
        <v>8</v>
      </c>
      <c r="AC4" s="39">
        <f ca="1">IF(AC$2&gt;TODAY(),NA(),(COUNTIF('Match Grid'!$F$7:AD$7,"*"&amp;'Per Match'!$C4&amp;"*")*3)+(COUNTIF('Match Grid'!$F$8:AC$8,"*"&amp;'Per Match'!$C4&amp;"*")*2)++COUNTIF('Match Grid'!$F$9:AC$9,"*"&amp;'Per Match'!$C4&amp;"*"))</f>
        <v>8</v>
      </c>
      <c r="AD4" s="1">
        <f ca="1">IF(AD$2&gt;TODAY(),NA(),(COUNTIF('Match Grid'!$F$7:AE$7,"*"&amp;'Per Match'!$C4&amp;"*")*3)+(COUNTIF('Match Grid'!$F$8:AD$8,"*"&amp;'Per Match'!$C4&amp;"*")*2)++COUNTIF('Match Grid'!$F$9:AD$9,"*"&amp;'Per Match'!$C4&amp;"*"))</f>
        <v>8</v>
      </c>
      <c r="AE4" s="1">
        <f ca="1">IF(AE$2&gt;TODAY(),NA(),(COUNTIF('Match Grid'!$F$7:AF$7,"*"&amp;'Per Match'!$C4&amp;"*")*3)+(COUNTIF('Match Grid'!$F$8:AE$8,"*"&amp;'Per Match'!$C4&amp;"*")*2)++COUNTIF('Match Grid'!$F$9:AE$9,"*"&amp;'Per Match'!$C4&amp;"*"))</f>
        <v>8</v>
      </c>
      <c r="AF4" s="1">
        <f ca="1">IF(AF$2&gt;TODAY(),NA(),(COUNTIF('Match Grid'!$F$7:AG$7,"*"&amp;'Per Match'!$C4&amp;"*")*3)+(COUNTIF('Match Grid'!$F$8:AF$8,"*"&amp;'Per Match'!$C4&amp;"*")*2)++COUNTIF('Match Grid'!$F$9:AF$9,"*"&amp;'Per Match'!$C4&amp;"*"))</f>
        <v>8</v>
      </c>
      <c r="AG4" s="1">
        <f ca="1">IF(AG$2&gt;TODAY(),NA(),(COUNTIF('Match Grid'!$F$7:AH$7,"*"&amp;'Per Match'!$C4&amp;"*")*3)+(COUNTIF('Match Grid'!$F$8:AG$8,"*"&amp;'Per Match'!$C4&amp;"*")*2)++COUNTIF('Match Grid'!$F$9:AG$9,"*"&amp;'Per Match'!$C4&amp;"*"))</f>
        <v>8</v>
      </c>
      <c r="AH4" s="39">
        <f ca="1">IF(AH$2&gt;TODAY(),NA(),(COUNTIF('Match Grid'!$F$7:AI$7,"*"&amp;'Per Match'!$C4&amp;"*")*3)+(COUNTIF('Match Grid'!$F$8:AH$8,"*"&amp;'Per Match'!$C4&amp;"*")*2)++COUNTIF('Match Grid'!$F$9:AH$9,"*"&amp;'Per Match'!$C4&amp;"*"))</f>
        <v>8</v>
      </c>
      <c r="AI4" s="1">
        <f ca="1">IF(AI$2&gt;TODAY(),NA(),(COUNTIF('Match Grid'!$F$7:AJ$7,"*"&amp;'Per Match'!$C4&amp;"*")*3)+(COUNTIF('Match Grid'!$F$8:AI$8,"*"&amp;'Per Match'!$C4&amp;"*")*2)++COUNTIF('Match Grid'!$F$9:AI$9,"*"&amp;'Per Match'!$C4&amp;"*"))</f>
        <v>8</v>
      </c>
      <c r="AJ4" s="1">
        <f ca="1">IF(AJ$2&gt;TODAY(),NA(),(COUNTIF('Match Grid'!$F$7:AK$7,"*"&amp;'Per Match'!$C4&amp;"*")*3)+(COUNTIF('Match Grid'!$F$8:AJ$8,"*"&amp;'Per Match'!$C4&amp;"*")*2)++COUNTIF('Match Grid'!$F$9:AJ$9,"*"&amp;'Per Match'!$C4&amp;"*"))</f>
        <v>8</v>
      </c>
      <c r="AK4" s="1">
        <f ca="1">IF(AK$2&gt;TODAY(),NA(),(COUNTIF('Match Grid'!$F$7:AL$7,"*"&amp;'Per Match'!$C4&amp;"*")*3)+(COUNTIF('Match Grid'!$F$8:AK$8,"*"&amp;'Per Match'!$C4&amp;"*")*2)++COUNTIF('Match Grid'!$F$9:AK$9,"*"&amp;'Per Match'!$C4&amp;"*"))</f>
        <v>8</v>
      </c>
      <c r="AL4" s="1">
        <f ca="1">IF(AL$2&gt;TODAY(),NA(),(COUNTIF('Match Grid'!$F$7:AM$7,"*"&amp;'Per Match'!$C4&amp;"*")*3)+(COUNTIF('Match Grid'!$F$8:AL$8,"*"&amp;'Per Match'!$C4&amp;"*")*2)++COUNTIF('Match Grid'!$F$9:AL$9,"*"&amp;'Per Match'!$C4&amp;"*"))</f>
        <v>8</v>
      </c>
      <c r="AM4" s="39">
        <f ca="1">IF(AM$2&gt;TODAY(),NA(),(COUNTIF('Match Grid'!$F$7:AN$7,"*"&amp;'Per Match'!$C4&amp;"*")*3)+(COUNTIF('Match Grid'!$F$8:AM$8,"*"&amp;'Per Match'!$C4&amp;"*")*2)++COUNTIF('Match Grid'!$F$9:AM$9,"*"&amp;'Per Match'!$C4&amp;"*"))</f>
        <v>8</v>
      </c>
      <c r="AN4" s="1">
        <f ca="1">IF(AN$2&gt;TODAY(),NA(),(COUNTIF('Match Grid'!$F$7:AO$7,"*"&amp;'Per Match'!$C4&amp;"*")*3)+(COUNTIF('Match Grid'!$F$8:AN$8,"*"&amp;'Per Match'!$C4&amp;"*")*2)++COUNTIF('Match Grid'!$F$9:AN$9,"*"&amp;'Per Match'!$C4&amp;"*"))</f>
        <v>8</v>
      </c>
      <c r="AO4" s="1">
        <f ca="1">IF(AO$2&gt;TODAY(),NA(),(COUNTIF('Match Grid'!$F$7:AP$7,"*"&amp;'Per Match'!$C4&amp;"*")*3)+(COUNTIF('Match Grid'!$F$8:AO$8,"*"&amp;'Per Match'!$C4&amp;"*")*2)++COUNTIF('Match Grid'!$F$9:AO$9,"*"&amp;'Per Match'!$C4&amp;"*"))</f>
        <v>8</v>
      </c>
      <c r="AP4" s="1">
        <f ca="1">IF(AP$2&gt;TODAY(),NA(),(COUNTIF('Match Grid'!$F$7:AQ$7,"*"&amp;'Per Match'!$C4&amp;"*")*3)+(COUNTIF('Match Grid'!$F$8:AP$8,"*"&amp;'Per Match'!$C4&amp;"*")*2)++COUNTIF('Match Grid'!$F$9:AP$9,"*"&amp;'Per Match'!$C4&amp;"*"))</f>
        <v>8</v>
      </c>
      <c r="AQ4" s="1">
        <f ca="1">IF(AQ$2&gt;TODAY(),NA(),(COUNTIF('Match Grid'!$F$7:AR$7,"*"&amp;'Per Match'!$C4&amp;"*")*3)+(COUNTIF('Match Grid'!$F$8:AQ$8,"*"&amp;'Per Match'!$C4&amp;"*")*2)++COUNTIF('Match Grid'!$F$9:AQ$9,"*"&amp;'Per Match'!$C4&amp;"*"))</f>
        <v>8</v>
      </c>
      <c r="AR4" s="1">
        <f ca="1">IF(AR$2&gt;TODAY(),NA(),(COUNTIF('Match Grid'!$F$7:AS$7,"*"&amp;'Per Match'!$C4&amp;"*")*3)+(COUNTIF('Match Grid'!$F$8:AR$8,"*"&amp;'Per Match'!$C4&amp;"*")*2)++COUNTIF('Match Grid'!$F$9:AR$9,"*"&amp;'Per Match'!$C4&amp;"*"))</f>
        <v>8</v>
      </c>
      <c r="AS4" s="39">
        <f ca="1">IF(AS$2&gt;TODAY(),NA(),(COUNTIF('Match Grid'!$F$7:AT$7,"*"&amp;'Per Match'!$C4&amp;"*")*3)+(COUNTIF('Match Grid'!$F$8:AS$8,"*"&amp;'Per Match'!$C4&amp;"*")*2)++COUNTIF('Match Grid'!$F$9:AS$9,"*"&amp;'Per Match'!$C4&amp;"*"))</f>
        <v>8</v>
      </c>
    </row>
    <row r="5" spans="2:45" x14ac:dyDescent="0.2">
      <c r="B5" s="2">
        <v>3</v>
      </c>
      <c r="C5" s="2" t="s">
        <v>4</v>
      </c>
      <c r="D5" s="1">
        <v>0</v>
      </c>
      <c r="E5" s="1">
        <f ca="1">IF(E$2&gt;TODAY(),NA(),(COUNTIF('Match Grid'!F$7:$F$7,"*"&amp;'Per Match'!$C5&amp;"*")*3)+(COUNTIF('Match Grid'!E$8:$F$8,"*"&amp;'Per Match'!$C5&amp;"*")*2)++COUNTIF('Match Grid'!E$9:$F$9,"*"&amp;'Per Match'!$C5&amp;"*"))</f>
        <v>0</v>
      </c>
      <c r="F5" s="1">
        <f ca="1">IF(F$2&gt;TODAY(),NA(),(COUNTIF('Match Grid'!$F$7:G$7,"*"&amp;'Per Match'!$C5&amp;"*")*3)+(COUNTIF('Match Grid'!F$8:$F$8,"*"&amp;'Per Match'!$C5&amp;"*")*2)++COUNTIF('Match Grid'!F$9:$F$9,"*"&amp;'Per Match'!$C5&amp;"*"))</f>
        <v>0</v>
      </c>
      <c r="G5" s="1">
        <f ca="1">IF(G$2&gt;TODAY(),NA(),(COUNTIF('Match Grid'!$F$7:H$7,"*"&amp;'Per Match'!$C5&amp;"*")*3)+(COUNTIF('Match Grid'!$F$8:G$8,"*"&amp;'Per Match'!$C5&amp;"*")*2)++COUNTIF('Match Grid'!$F$9:G$9,"*"&amp;'Per Match'!$C5&amp;"*"))</f>
        <v>0</v>
      </c>
      <c r="H5" s="1">
        <f ca="1">IF(H$2&gt;TODAY(),NA(),(COUNTIF('Match Grid'!$F$7:I$7,"*"&amp;'Per Match'!$C5&amp;"*")*3)+(COUNTIF('Match Grid'!$F$8:H$8,"*"&amp;'Per Match'!$C5&amp;"*")*2)++COUNTIF('Match Grid'!$F$9:H$9,"*"&amp;'Per Match'!$C5&amp;"*"))</f>
        <v>0</v>
      </c>
      <c r="I5" s="39">
        <f ca="1">IF(I$2&gt;TODAY(),NA(),(COUNTIF('Match Grid'!$F$7:J$7,"*"&amp;'Per Match'!$C5&amp;"*")*3)+(COUNTIF('Match Grid'!$F$8:I$8,"*"&amp;'Per Match'!$C5&amp;"*")*2)++COUNTIF('Match Grid'!$F$9:I$9,"*"&amp;'Per Match'!$C5&amp;"*"))</f>
        <v>0</v>
      </c>
      <c r="J5" s="1">
        <f ca="1">IF(J$2&gt;TODAY(),NA(),(COUNTIF('Match Grid'!$F$7:K$7,"*"&amp;'Per Match'!$C5&amp;"*")*3)+(COUNTIF('Match Grid'!$F$8:J$8,"*"&amp;'Per Match'!$C5&amp;"*")*2)++COUNTIF('Match Grid'!$F$9:J$9,"*"&amp;'Per Match'!$C5&amp;"*"))</f>
        <v>0</v>
      </c>
      <c r="K5" s="1">
        <f ca="1">IF(K$2&gt;TODAY(),NA(),(COUNTIF('Match Grid'!$F$7:L$7,"*"&amp;'Per Match'!$C5&amp;"*")*3)+(COUNTIF('Match Grid'!$F$8:K$8,"*"&amp;'Per Match'!$C5&amp;"*")*2)++COUNTIF('Match Grid'!$F$9:K$9,"*"&amp;'Per Match'!$C5&amp;"*"))</f>
        <v>0</v>
      </c>
      <c r="L5" s="1">
        <f ca="1">IF(L$2&gt;TODAY(),NA(),(COUNTIF('Match Grid'!$F$7:M$7,"*"&amp;'Per Match'!$C5&amp;"*")*3)+(COUNTIF('Match Grid'!$F$8:L$8,"*"&amp;'Per Match'!$C5&amp;"*")*2)++COUNTIF('Match Grid'!$F$9:L$9,"*"&amp;'Per Match'!$C5&amp;"*"))</f>
        <v>0</v>
      </c>
      <c r="M5" s="1">
        <f ca="1">IF(M$2&gt;TODAY(),NA(),(COUNTIF('Match Grid'!$F$7:N$7,"*"&amp;'Per Match'!$C5&amp;"*")*3)+(COUNTIF('Match Grid'!$F$8:M$8,"*"&amp;'Per Match'!$C5&amp;"*")*2)++COUNTIF('Match Grid'!$F$9:M$9,"*"&amp;'Per Match'!$C5&amp;"*"))</f>
        <v>0</v>
      </c>
      <c r="N5" s="39">
        <f ca="1">IF(N$2&gt;TODAY(),NA(),(COUNTIF('Match Grid'!$F$7:O$7,"*"&amp;'Per Match'!$C5&amp;"*")*3)+(COUNTIF('Match Grid'!$F$8:N$8,"*"&amp;'Per Match'!$C5&amp;"*")*2)++COUNTIF('Match Grid'!$F$9:N$9,"*"&amp;'Per Match'!$C5&amp;"*"))</f>
        <v>0</v>
      </c>
      <c r="O5" s="1">
        <f ca="1">IF(O$2&gt;TODAY(),NA(),(COUNTIF('Match Grid'!$F$7:P$7,"*"&amp;'Per Match'!$C5&amp;"*")*3)+(COUNTIF('Match Grid'!$F$8:O$8,"*"&amp;'Per Match'!$C5&amp;"*")*2)++COUNTIF('Match Grid'!$F$9:O$9,"*"&amp;'Per Match'!$C5&amp;"*"))</f>
        <v>0</v>
      </c>
      <c r="P5" s="1">
        <f ca="1">IF(P$2&gt;TODAY(),NA(),(COUNTIF('Match Grid'!$F$7:Q$7,"*"&amp;'Per Match'!$C5&amp;"*")*3)+(COUNTIF('Match Grid'!$F$8:P$8,"*"&amp;'Per Match'!$C5&amp;"*")*2)++COUNTIF('Match Grid'!$F$9:P$9,"*"&amp;'Per Match'!$C5&amp;"*"))</f>
        <v>0</v>
      </c>
      <c r="Q5" s="1">
        <f ca="1">IF(Q$2&gt;TODAY(),NA(),(COUNTIF('Match Grid'!$F$7:R$7,"*"&amp;'Per Match'!$C5&amp;"*")*3)+(COUNTIF('Match Grid'!$F$8:Q$8,"*"&amp;'Per Match'!$C5&amp;"*")*2)++COUNTIF('Match Grid'!$F$9:Q$9,"*"&amp;'Per Match'!$C5&amp;"*"))</f>
        <v>0</v>
      </c>
      <c r="R5" s="1">
        <f ca="1">IF(R$2&gt;TODAY(),NA(),(COUNTIF('Match Grid'!$F$7:S$7,"*"&amp;'Per Match'!$C5&amp;"*")*3)+(COUNTIF('Match Grid'!$F$8:R$8,"*"&amp;'Per Match'!$C5&amp;"*")*2)++COUNTIF('Match Grid'!$F$9:R$9,"*"&amp;'Per Match'!$C5&amp;"*"))</f>
        <v>0</v>
      </c>
      <c r="S5" s="39">
        <f ca="1">IF(S$2&gt;TODAY(),NA(),(COUNTIF('Match Grid'!$F$7:T$7,"*"&amp;'Per Match'!$C5&amp;"*")*3)+(COUNTIF('Match Grid'!$F$8:S$8,"*"&amp;'Per Match'!$C5&amp;"*")*2)++COUNTIF('Match Grid'!$F$9:S$9,"*"&amp;'Per Match'!$C5&amp;"*"))</f>
        <v>0</v>
      </c>
      <c r="T5" s="1">
        <f ca="1">IF(T$2&gt;TODAY(),NA(),(COUNTIF('Match Grid'!$F$7:U$7,"*"&amp;'Per Match'!$C5&amp;"*")*3)+(COUNTIF('Match Grid'!$F$8:T$8,"*"&amp;'Per Match'!$C5&amp;"*")*2)++COUNTIF('Match Grid'!$F$9:T$9,"*"&amp;'Per Match'!$C5&amp;"*"))</f>
        <v>0</v>
      </c>
      <c r="U5" s="1">
        <f ca="1">IF(U$2&gt;TODAY(),NA(),(COUNTIF('Match Grid'!$F$7:V$7,"*"&amp;'Per Match'!$C5&amp;"*")*3)+(COUNTIF('Match Grid'!$F$8:U$8,"*"&amp;'Per Match'!$C5&amp;"*")*2)++COUNTIF('Match Grid'!$F$9:U$9,"*"&amp;'Per Match'!$C5&amp;"*"))</f>
        <v>0</v>
      </c>
      <c r="V5" s="1">
        <f ca="1">IF(V$2&gt;TODAY(),NA(),(COUNTIF('Match Grid'!$F$7:W$7,"*"&amp;'Per Match'!$C5&amp;"*")*3)+(COUNTIF('Match Grid'!$F$8:V$8,"*"&amp;'Per Match'!$C5&amp;"*")*2)++COUNTIF('Match Grid'!$F$9:V$9,"*"&amp;'Per Match'!$C5&amp;"*"))</f>
        <v>0</v>
      </c>
      <c r="W5" s="1">
        <f ca="1">IF(W$2&gt;TODAY(),NA(),(COUNTIF('Match Grid'!$F$7:X$7,"*"&amp;'Per Match'!$C5&amp;"*")*3)+(COUNTIF('Match Grid'!$F$8:W$8,"*"&amp;'Per Match'!$C5&amp;"*")*2)++COUNTIF('Match Grid'!$F$9:W$9,"*"&amp;'Per Match'!$C5&amp;"*"))</f>
        <v>0</v>
      </c>
      <c r="X5" s="39">
        <f ca="1">IF(X$2&gt;TODAY(),NA(),(COUNTIF('Match Grid'!$F$7:Y$7,"*"&amp;'Per Match'!$C5&amp;"*")*3)+(COUNTIF('Match Grid'!$F$8:X$8,"*"&amp;'Per Match'!$C5&amp;"*")*2)++COUNTIF('Match Grid'!$F$9:X$9,"*"&amp;'Per Match'!$C5&amp;"*"))</f>
        <v>0</v>
      </c>
      <c r="Y5" s="1">
        <f ca="1">IF(Y$2&gt;TODAY(),NA(),(COUNTIF('Match Grid'!$F$7:Z$7,"*"&amp;'Per Match'!$C5&amp;"*")*3)+(COUNTIF('Match Grid'!$F$8:Y$8,"*"&amp;'Per Match'!$C5&amp;"*")*2)++COUNTIF('Match Grid'!$F$9:Y$9,"*"&amp;'Per Match'!$C5&amp;"*"))</f>
        <v>0</v>
      </c>
      <c r="Z5" s="1">
        <f ca="1">IF(Z$2&gt;TODAY(),NA(),(COUNTIF('Match Grid'!$F$7:AA$7,"*"&amp;'Per Match'!$C5&amp;"*")*3)+(COUNTIF('Match Grid'!$F$8:Z$8,"*"&amp;'Per Match'!$C5&amp;"*")*2)++COUNTIF('Match Grid'!$F$9:Z$9,"*"&amp;'Per Match'!$C5&amp;"*"))</f>
        <v>0</v>
      </c>
      <c r="AA5" s="1">
        <f ca="1">IF(AA$2&gt;TODAY(),NA(),(COUNTIF('Match Grid'!$F$7:AB$7,"*"&amp;'Per Match'!$C5&amp;"*")*3)+(COUNTIF('Match Grid'!$F$8:AA$8,"*"&amp;'Per Match'!$C5&amp;"*")*2)++COUNTIF('Match Grid'!$F$9:AA$9,"*"&amp;'Per Match'!$C5&amp;"*"))</f>
        <v>0</v>
      </c>
      <c r="AB5" s="1">
        <f ca="1">IF(AB$2&gt;TODAY(),NA(),(COUNTIF('Match Grid'!$F$7:AC$7,"*"&amp;'Per Match'!$C5&amp;"*")*3)+(COUNTIF('Match Grid'!$F$8:AB$8,"*"&amp;'Per Match'!$C5&amp;"*")*2)++COUNTIF('Match Grid'!$F$9:AB$9,"*"&amp;'Per Match'!$C5&amp;"*"))</f>
        <v>0</v>
      </c>
      <c r="AC5" s="39">
        <f ca="1">IF(AC$2&gt;TODAY(),NA(),(COUNTIF('Match Grid'!$F$7:AD$7,"*"&amp;'Per Match'!$C5&amp;"*")*3)+(COUNTIF('Match Grid'!$F$8:AC$8,"*"&amp;'Per Match'!$C5&amp;"*")*2)++COUNTIF('Match Grid'!$F$9:AC$9,"*"&amp;'Per Match'!$C5&amp;"*"))</f>
        <v>0</v>
      </c>
      <c r="AD5" s="1">
        <f ca="1">IF(AD$2&gt;TODAY(),NA(),(COUNTIF('Match Grid'!$F$7:AE$7,"*"&amp;'Per Match'!$C5&amp;"*")*3)+(COUNTIF('Match Grid'!$F$8:AD$8,"*"&amp;'Per Match'!$C5&amp;"*")*2)++COUNTIF('Match Grid'!$F$9:AD$9,"*"&amp;'Per Match'!$C5&amp;"*"))</f>
        <v>2</v>
      </c>
      <c r="AE5" s="1">
        <f ca="1">IF(AE$2&gt;TODAY(),NA(),(COUNTIF('Match Grid'!$F$7:AF$7,"*"&amp;'Per Match'!$C5&amp;"*")*3)+(COUNTIF('Match Grid'!$F$8:AE$8,"*"&amp;'Per Match'!$C5&amp;"*")*2)++COUNTIF('Match Grid'!$F$9:AE$9,"*"&amp;'Per Match'!$C5&amp;"*"))</f>
        <v>2</v>
      </c>
      <c r="AF5" s="1">
        <f ca="1">IF(AF$2&gt;TODAY(),NA(),(COUNTIF('Match Grid'!$F$7:AG$7,"*"&amp;'Per Match'!$C5&amp;"*")*3)+(COUNTIF('Match Grid'!$F$8:AF$8,"*"&amp;'Per Match'!$C5&amp;"*")*2)++COUNTIF('Match Grid'!$F$9:AF$9,"*"&amp;'Per Match'!$C5&amp;"*"))</f>
        <v>2</v>
      </c>
      <c r="AG5" s="1">
        <f ca="1">IF(AG$2&gt;TODAY(),NA(),(COUNTIF('Match Grid'!$F$7:AH$7,"*"&amp;'Per Match'!$C5&amp;"*")*3)+(COUNTIF('Match Grid'!$F$8:AG$8,"*"&amp;'Per Match'!$C5&amp;"*")*2)++COUNTIF('Match Grid'!$F$9:AG$9,"*"&amp;'Per Match'!$C5&amp;"*"))</f>
        <v>2</v>
      </c>
      <c r="AH5" s="39">
        <f ca="1">IF(AH$2&gt;TODAY(),NA(),(COUNTIF('Match Grid'!$F$7:AI$7,"*"&amp;'Per Match'!$C5&amp;"*")*3)+(COUNTIF('Match Grid'!$F$8:AH$8,"*"&amp;'Per Match'!$C5&amp;"*")*2)++COUNTIF('Match Grid'!$F$9:AH$9,"*"&amp;'Per Match'!$C5&amp;"*"))</f>
        <v>5</v>
      </c>
      <c r="AI5" s="1">
        <f ca="1">IF(AI$2&gt;TODAY(),NA(),(COUNTIF('Match Grid'!$F$7:AJ$7,"*"&amp;'Per Match'!$C5&amp;"*")*3)+(COUNTIF('Match Grid'!$F$8:AI$8,"*"&amp;'Per Match'!$C5&amp;"*")*2)++COUNTIF('Match Grid'!$F$9:AI$9,"*"&amp;'Per Match'!$C5&amp;"*"))</f>
        <v>5</v>
      </c>
      <c r="AJ5" s="1">
        <f ca="1">IF(AJ$2&gt;TODAY(),NA(),(COUNTIF('Match Grid'!$F$7:AK$7,"*"&amp;'Per Match'!$C5&amp;"*")*3)+(COUNTIF('Match Grid'!$F$8:AJ$8,"*"&amp;'Per Match'!$C5&amp;"*")*2)++COUNTIF('Match Grid'!$F$9:AJ$9,"*"&amp;'Per Match'!$C5&amp;"*"))</f>
        <v>5</v>
      </c>
      <c r="AK5" s="1">
        <f ca="1">IF(AK$2&gt;TODAY(),NA(),(COUNTIF('Match Grid'!$F$7:AL$7,"*"&amp;'Per Match'!$C5&amp;"*")*3)+(COUNTIF('Match Grid'!$F$8:AK$8,"*"&amp;'Per Match'!$C5&amp;"*")*2)++COUNTIF('Match Grid'!$F$9:AK$9,"*"&amp;'Per Match'!$C5&amp;"*"))</f>
        <v>5</v>
      </c>
      <c r="AL5" s="1">
        <f ca="1">IF(AL$2&gt;TODAY(),NA(),(COUNTIF('Match Grid'!$F$7:AM$7,"*"&amp;'Per Match'!$C5&amp;"*")*3)+(COUNTIF('Match Grid'!$F$8:AL$8,"*"&amp;'Per Match'!$C5&amp;"*")*2)++COUNTIF('Match Grid'!$F$9:AL$9,"*"&amp;'Per Match'!$C5&amp;"*"))</f>
        <v>5</v>
      </c>
      <c r="AM5" s="39">
        <f ca="1">IF(AM$2&gt;TODAY(),NA(),(COUNTIF('Match Grid'!$F$7:AN$7,"*"&amp;'Per Match'!$C5&amp;"*")*3)+(COUNTIF('Match Grid'!$F$8:AM$8,"*"&amp;'Per Match'!$C5&amp;"*")*2)++COUNTIF('Match Grid'!$F$9:AM$9,"*"&amp;'Per Match'!$C5&amp;"*"))</f>
        <v>5</v>
      </c>
      <c r="AN5" s="1">
        <f ca="1">IF(AN$2&gt;TODAY(),NA(),(COUNTIF('Match Grid'!$F$7:AO$7,"*"&amp;'Per Match'!$C5&amp;"*")*3)+(COUNTIF('Match Grid'!$F$8:AN$8,"*"&amp;'Per Match'!$C5&amp;"*")*2)++COUNTIF('Match Grid'!$F$9:AN$9,"*"&amp;'Per Match'!$C5&amp;"*"))</f>
        <v>5</v>
      </c>
      <c r="AO5" s="1">
        <f ca="1">IF(AO$2&gt;TODAY(),NA(),(COUNTIF('Match Grid'!$F$7:AP$7,"*"&amp;'Per Match'!$C5&amp;"*")*3)+(COUNTIF('Match Grid'!$F$8:AO$8,"*"&amp;'Per Match'!$C5&amp;"*")*2)++COUNTIF('Match Grid'!$F$9:AO$9,"*"&amp;'Per Match'!$C5&amp;"*"))</f>
        <v>5</v>
      </c>
      <c r="AP5" s="1">
        <f ca="1">IF(AP$2&gt;TODAY(),NA(),(COUNTIF('Match Grid'!$F$7:AQ$7,"*"&amp;'Per Match'!$C5&amp;"*")*3)+(COUNTIF('Match Grid'!$F$8:AP$8,"*"&amp;'Per Match'!$C5&amp;"*")*2)++COUNTIF('Match Grid'!$F$9:AP$9,"*"&amp;'Per Match'!$C5&amp;"*"))</f>
        <v>5</v>
      </c>
      <c r="AQ5" s="1">
        <f ca="1">IF(AQ$2&gt;TODAY(),NA(),(COUNTIF('Match Grid'!$F$7:AR$7,"*"&amp;'Per Match'!$C5&amp;"*")*3)+(COUNTIF('Match Grid'!$F$8:AQ$8,"*"&amp;'Per Match'!$C5&amp;"*")*2)++COUNTIF('Match Grid'!$F$9:AQ$9,"*"&amp;'Per Match'!$C5&amp;"*"))</f>
        <v>5</v>
      </c>
      <c r="AR5" s="1">
        <f ca="1">IF(AR$2&gt;TODAY(),NA(),(COUNTIF('Match Grid'!$F$7:AS$7,"*"&amp;'Per Match'!$C5&amp;"*")*3)+(COUNTIF('Match Grid'!$F$8:AR$8,"*"&amp;'Per Match'!$C5&amp;"*")*2)++COUNTIF('Match Grid'!$F$9:AR$9,"*"&amp;'Per Match'!$C5&amp;"*"))</f>
        <v>5</v>
      </c>
      <c r="AS5" s="39">
        <f ca="1">IF(AS$2&gt;TODAY(),NA(),(COUNTIF('Match Grid'!$F$7:AT$7,"*"&amp;'Per Match'!$C5&amp;"*")*3)+(COUNTIF('Match Grid'!$F$8:AS$8,"*"&amp;'Per Match'!$C5&amp;"*")*2)++COUNTIF('Match Grid'!$F$9:AS$9,"*"&amp;'Per Match'!$C5&amp;"*"))</f>
        <v>5</v>
      </c>
    </row>
    <row r="6" spans="2:45" x14ac:dyDescent="0.2">
      <c r="B6" s="2">
        <v>5</v>
      </c>
      <c r="C6" s="2" t="s">
        <v>5</v>
      </c>
      <c r="D6" s="1">
        <v>0</v>
      </c>
      <c r="E6" s="1">
        <f ca="1">IF(E$2&gt;TODAY(),NA(),(COUNTIF('Match Grid'!F$7:$F$7,"*"&amp;'Per Match'!$C6&amp;"*")*3)+(COUNTIF('Match Grid'!E$8:$F$8,"*"&amp;'Per Match'!$C6&amp;"*")*2)++COUNTIF('Match Grid'!E$9:$F$9,"*"&amp;'Per Match'!$C6&amp;"*"))</f>
        <v>0</v>
      </c>
      <c r="F6" s="1">
        <f ca="1">IF(F$2&gt;TODAY(),NA(),(COUNTIF('Match Grid'!$F$7:G$7,"*"&amp;'Per Match'!$C6&amp;"*")*3)+(COUNTIF('Match Grid'!F$8:$F$8,"*"&amp;'Per Match'!$C6&amp;"*")*2)++COUNTIF('Match Grid'!F$9:$F$9,"*"&amp;'Per Match'!$C6&amp;"*"))</f>
        <v>0</v>
      </c>
      <c r="G6" s="1">
        <f ca="1">IF(G$2&gt;TODAY(),NA(),(COUNTIF('Match Grid'!$F$7:H$7,"*"&amp;'Per Match'!$C6&amp;"*")*3)+(COUNTIF('Match Grid'!$F$8:G$8,"*"&amp;'Per Match'!$C6&amp;"*")*2)++COUNTIF('Match Grid'!$F$9:G$9,"*"&amp;'Per Match'!$C6&amp;"*"))</f>
        <v>0</v>
      </c>
      <c r="H6" s="1">
        <f ca="1">IF(H$2&gt;TODAY(),NA(),(COUNTIF('Match Grid'!$F$7:I$7,"*"&amp;'Per Match'!$C6&amp;"*")*3)+(COUNTIF('Match Grid'!$F$8:H$8,"*"&amp;'Per Match'!$C6&amp;"*")*2)++COUNTIF('Match Grid'!$F$9:H$9,"*"&amp;'Per Match'!$C6&amp;"*"))</f>
        <v>0</v>
      </c>
      <c r="I6" s="39">
        <f ca="1">IF(I$2&gt;TODAY(),NA(),(COUNTIF('Match Grid'!$F$7:J$7,"*"&amp;'Per Match'!$C6&amp;"*")*3)+(COUNTIF('Match Grid'!$F$8:I$8,"*"&amp;'Per Match'!$C6&amp;"*")*2)++COUNTIF('Match Grid'!$F$9:I$9,"*"&amp;'Per Match'!$C6&amp;"*"))</f>
        <v>0</v>
      </c>
      <c r="J6" s="1">
        <f ca="1">IF(J$2&gt;TODAY(),NA(),(COUNTIF('Match Grid'!$F$7:K$7,"*"&amp;'Per Match'!$C6&amp;"*")*3)+(COUNTIF('Match Grid'!$F$8:J$8,"*"&amp;'Per Match'!$C6&amp;"*")*2)++COUNTIF('Match Grid'!$F$9:J$9,"*"&amp;'Per Match'!$C6&amp;"*"))</f>
        <v>1</v>
      </c>
      <c r="K6" s="1">
        <f ca="1">IF(K$2&gt;TODAY(),NA(),(COUNTIF('Match Grid'!$F$7:L$7,"*"&amp;'Per Match'!$C6&amp;"*")*3)+(COUNTIF('Match Grid'!$F$8:K$8,"*"&amp;'Per Match'!$C6&amp;"*")*2)++COUNTIF('Match Grid'!$F$9:K$9,"*"&amp;'Per Match'!$C6&amp;"*"))</f>
        <v>1</v>
      </c>
      <c r="L6" s="1">
        <f ca="1">IF(L$2&gt;TODAY(),NA(),(COUNTIF('Match Grid'!$F$7:M$7,"*"&amp;'Per Match'!$C6&amp;"*")*3)+(COUNTIF('Match Grid'!$F$8:L$8,"*"&amp;'Per Match'!$C6&amp;"*")*2)++COUNTIF('Match Grid'!$F$9:L$9,"*"&amp;'Per Match'!$C6&amp;"*"))</f>
        <v>1</v>
      </c>
      <c r="M6" s="1">
        <f ca="1">IF(M$2&gt;TODAY(),NA(),(COUNTIF('Match Grid'!$F$7:N$7,"*"&amp;'Per Match'!$C6&amp;"*")*3)+(COUNTIF('Match Grid'!$F$8:M$8,"*"&amp;'Per Match'!$C6&amp;"*")*2)++COUNTIF('Match Grid'!$F$9:M$9,"*"&amp;'Per Match'!$C6&amp;"*"))</f>
        <v>1</v>
      </c>
      <c r="N6" s="39">
        <f ca="1">IF(N$2&gt;TODAY(),NA(),(COUNTIF('Match Grid'!$F$7:O$7,"*"&amp;'Per Match'!$C6&amp;"*")*3)+(COUNTIF('Match Grid'!$F$8:N$8,"*"&amp;'Per Match'!$C6&amp;"*")*2)++COUNTIF('Match Grid'!$F$9:N$9,"*"&amp;'Per Match'!$C6&amp;"*"))</f>
        <v>1</v>
      </c>
      <c r="O6" s="1">
        <f ca="1">IF(O$2&gt;TODAY(),NA(),(COUNTIF('Match Grid'!$F$7:P$7,"*"&amp;'Per Match'!$C6&amp;"*")*3)+(COUNTIF('Match Grid'!$F$8:O$8,"*"&amp;'Per Match'!$C6&amp;"*")*2)++COUNTIF('Match Grid'!$F$9:O$9,"*"&amp;'Per Match'!$C6&amp;"*"))</f>
        <v>1</v>
      </c>
      <c r="P6" s="1">
        <f ca="1">IF(P$2&gt;TODAY(),NA(),(COUNTIF('Match Grid'!$F$7:Q$7,"*"&amp;'Per Match'!$C6&amp;"*")*3)+(COUNTIF('Match Grid'!$F$8:P$8,"*"&amp;'Per Match'!$C6&amp;"*")*2)++COUNTIF('Match Grid'!$F$9:P$9,"*"&amp;'Per Match'!$C6&amp;"*"))</f>
        <v>1</v>
      </c>
      <c r="Q6" s="1">
        <f ca="1">IF(Q$2&gt;TODAY(),NA(),(COUNTIF('Match Grid'!$F$7:R$7,"*"&amp;'Per Match'!$C6&amp;"*")*3)+(COUNTIF('Match Grid'!$F$8:Q$8,"*"&amp;'Per Match'!$C6&amp;"*")*2)++COUNTIF('Match Grid'!$F$9:Q$9,"*"&amp;'Per Match'!$C6&amp;"*"))</f>
        <v>1</v>
      </c>
      <c r="R6" s="1">
        <f ca="1">IF(R$2&gt;TODAY(),NA(),(COUNTIF('Match Grid'!$F$7:S$7,"*"&amp;'Per Match'!$C6&amp;"*")*3)+(COUNTIF('Match Grid'!$F$8:R$8,"*"&amp;'Per Match'!$C6&amp;"*")*2)++COUNTIF('Match Grid'!$F$9:R$9,"*"&amp;'Per Match'!$C6&amp;"*"))</f>
        <v>1</v>
      </c>
      <c r="S6" s="39">
        <f ca="1">IF(S$2&gt;TODAY(),NA(),(COUNTIF('Match Grid'!$F$7:T$7,"*"&amp;'Per Match'!$C6&amp;"*")*3)+(COUNTIF('Match Grid'!$F$8:S$8,"*"&amp;'Per Match'!$C6&amp;"*")*2)++COUNTIF('Match Grid'!$F$9:S$9,"*"&amp;'Per Match'!$C6&amp;"*"))</f>
        <v>1</v>
      </c>
      <c r="T6" s="1">
        <f ca="1">IF(T$2&gt;TODAY(),NA(),(COUNTIF('Match Grid'!$F$7:U$7,"*"&amp;'Per Match'!$C6&amp;"*")*3)+(COUNTIF('Match Grid'!$F$8:T$8,"*"&amp;'Per Match'!$C6&amp;"*")*2)++COUNTIF('Match Grid'!$F$9:T$9,"*"&amp;'Per Match'!$C6&amp;"*"))</f>
        <v>1</v>
      </c>
      <c r="U6" s="1">
        <f ca="1">IF(U$2&gt;TODAY(),NA(),(COUNTIF('Match Grid'!$F$7:V$7,"*"&amp;'Per Match'!$C6&amp;"*")*3)+(COUNTIF('Match Grid'!$F$8:U$8,"*"&amp;'Per Match'!$C6&amp;"*")*2)++COUNTIF('Match Grid'!$F$9:U$9,"*"&amp;'Per Match'!$C6&amp;"*"))</f>
        <v>1</v>
      </c>
      <c r="V6" s="1">
        <f ca="1">IF(V$2&gt;TODAY(),NA(),(COUNTIF('Match Grid'!$F$7:W$7,"*"&amp;'Per Match'!$C6&amp;"*")*3)+(COUNTIF('Match Grid'!$F$8:V$8,"*"&amp;'Per Match'!$C6&amp;"*")*2)++COUNTIF('Match Grid'!$F$9:V$9,"*"&amp;'Per Match'!$C6&amp;"*"))</f>
        <v>1</v>
      </c>
      <c r="W6" s="1">
        <f ca="1">IF(W$2&gt;TODAY(),NA(),(COUNTIF('Match Grid'!$F$7:X$7,"*"&amp;'Per Match'!$C6&amp;"*")*3)+(COUNTIF('Match Grid'!$F$8:W$8,"*"&amp;'Per Match'!$C6&amp;"*")*2)++COUNTIF('Match Grid'!$F$9:W$9,"*"&amp;'Per Match'!$C6&amp;"*"))</f>
        <v>1</v>
      </c>
      <c r="X6" s="39">
        <f ca="1">IF(X$2&gt;TODAY(),NA(),(COUNTIF('Match Grid'!$F$7:Y$7,"*"&amp;'Per Match'!$C6&amp;"*")*3)+(COUNTIF('Match Grid'!$F$8:X$8,"*"&amp;'Per Match'!$C6&amp;"*")*2)++COUNTIF('Match Grid'!$F$9:X$9,"*"&amp;'Per Match'!$C6&amp;"*"))</f>
        <v>1</v>
      </c>
      <c r="Y6" s="1">
        <f ca="1">IF(Y$2&gt;TODAY(),NA(),(COUNTIF('Match Grid'!$F$7:Z$7,"*"&amp;'Per Match'!$C6&amp;"*")*3)+(COUNTIF('Match Grid'!$F$8:Y$8,"*"&amp;'Per Match'!$C6&amp;"*")*2)++COUNTIF('Match Grid'!$F$9:Y$9,"*"&amp;'Per Match'!$C6&amp;"*"))</f>
        <v>1</v>
      </c>
      <c r="Z6" s="1">
        <f ca="1">IF(Z$2&gt;TODAY(),NA(),(COUNTIF('Match Grid'!$F$7:AA$7,"*"&amp;'Per Match'!$C6&amp;"*")*3)+(COUNTIF('Match Grid'!$F$8:Z$8,"*"&amp;'Per Match'!$C6&amp;"*")*2)++COUNTIF('Match Grid'!$F$9:Z$9,"*"&amp;'Per Match'!$C6&amp;"*"))</f>
        <v>1</v>
      </c>
      <c r="AA6" s="1">
        <f ca="1">IF(AA$2&gt;TODAY(),NA(),(COUNTIF('Match Grid'!$F$7:AB$7,"*"&amp;'Per Match'!$C6&amp;"*")*3)+(COUNTIF('Match Grid'!$F$8:AA$8,"*"&amp;'Per Match'!$C6&amp;"*")*2)++COUNTIF('Match Grid'!$F$9:AA$9,"*"&amp;'Per Match'!$C6&amp;"*"))</f>
        <v>1</v>
      </c>
      <c r="AB6" s="1">
        <f ca="1">IF(AB$2&gt;TODAY(),NA(),(COUNTIF('Match Grid'!$F$7:AC$7,"*"&amp;'Per Match'!$C6&amp;"*")*3)+(COUNTIF('Match Grid'!$F$8:AB$8,"*"&amp;'Per Match'!$C6&amp;"*")*2)++COUNTIF('Match Grid'!$F$9:AB$9,"*"&amp;'Per Match'!$C6&amp;"*"))</f>
        <v>1</v>
      </c>
      <c r="AC6" s="39">
        <f ca="1">IF(AC$2&gt;TODAY(),NA(),(COUNTIF('Match Grid'!$F$7:AD$7,"*"&amp;'Per Match'!$C6&amp;"*")*3)+(COUNTIF('Match Grid'!$F$8:AC$8,"*"&amp;'Per Match'!$C6&amp;"*")*2)++COUNTIF('Match Grid'!$F$9:AC$9,"*"&amp;'Per Match'!$C6&amp;"*"))</f>
        <v>1</v>
      </c>
      <c r="AD6" s="1">
        <f ca="1">IF(AD$2&gt;TODAY(),NA(),(COUNTIF('Match Grid'!$F$7:AE$7,"*"&amp;'Per Match'!$C6&amp;"*")*3)+(COUNTIF('Match Grid'!$F$8:AD$8,"*"&amp;'Per Match'!$C6&amp;"*")*2)++COUNTIF('Match Grid'!$F$9:AD$9,"*"&amp;'Per Match'!$C6&amp;"*"))</f>
        <v>1</v>
      </c>
      <c r="AE6" s="1">
        <f ca="1">IF(AE$2&gt;TODAY(),NA(),(COUNTIF('Match Grid'!$F$7:AF$7,"*"&amp;'Per Match'!$C6&amp;"*")*3)+(COUNTIF('Match Grid'!$F$8:AE$8,"*"&amp;'Per Match'!$C6&amp;"*")*2)++COUNTIF('Match Grid'!$F$9:AE$9,"*"&amp;'Per Match'!$C6&amp;"*"))</f>
        <v>1</v>
      </c>
      <c r="AF6" s="1">
        <f ca="1">IF(AF$2&gt;TODAY(),NA(),(COUNTIF('Match Grid'!$F$7:AG$7,"*"&amp;'Per Match'!$C6&amp;"*")*3)+(COUNTIF('Match Grid'!$F$8:AF$8,"*"&amp;'Per Match'!$C6&amp;"*")*2)++COUNTIF('Match Grid'!$F$9:AF$9,"*"&amp;'Per Match'!$C6&amp;"*"))</f>
        <v>1</v>
      </c>
      <c r="AG6" s="1">
        <f ca="1">IF(AG$2&gt;TODAY(),NA(),(COUNTIF('Match Grid'!$F$7:AH$7,"*"&amp;'Per Match'!$C6&amp;"*")*3)+(COUNTIF('Match Grid'!$F$8:AG$8,"*"&amp;'Per Match'!$C6&amp;"*")*2)++COUNTIF('Match Grid'!$F$9:AG$9,"*"&amp;'Per Match'!$C6&amp;"*"))</f>
        <v>1</v>
      </c>
      <c r="AH6" s="39">
        <f ca="1">IF(AH$2&gt;TODAY(),NA(),(COUNTIF('Match Grid'!$F$7:AI$7,"*"&amp;'Per Match'!$C6&amp;"*")*3)+(COUNTIF('Match Grid'!$F$8:AH$8,"*"&amp;'Per Match'!$C6&amp;"*")*2)++COUNTIF('Match Grid'!$F$9:AH$9,"*"&amp;'Per Match'!$C6&amp;"*"))</f>
        <v>1</v>
      </c>
      <c r="AI6" s="1">
        <f ca="1">IF(AI$2&gt;TODAY(),NA(),(COUNTIF('Match Grid'!$F$7:AJ$7,"*"&amp;'Per Match'!$C6&amp;"*")*3)+(COUNTIF('Match Grid'!$F$8:AI$8,"*"&amp;'Per Match'!$C6&amp;"*")*2)++COUNTIF('Match Grid'!$F$9:AI$9,"*"&amp;'Per Match'!$C6&amp;"*"))</f>
        <v>1</v>
      </c>
      <c r="AJ6" s="1">
        <f ca="1">IF(AJ$2&gt;TODAY(),NA(),(COUNTIF('Match Grid'!$F$7:AK$7,"*"&amp;'Per Match'!$C6&amp;"*")*3)+(COUNTIF('Match Grid'!$F$8:AJ$8,"*"&amp;'Per Match'!$C6&amp;"*")*2)++COUNTIF('Match Grid'!$F$9:AJ$9,"*"&amp;'Per Match'!$C6&amp;"*"))</f>
        <v>1</v>
      </c>
      <c r="AK6" s="1">
        <f ca="1">IF(AK$2&gt;TODAY(),NA(),(COUNTIF('Match Grid'!$F$7:AL$7,"*"&amp;'Per Match'!$C6&amp;"*")*3)+(COUNTIF('Match Grid'!$F$8:AK$8,"*"&amp;'Per Match'!$C6&amp;"*")*2)++COUNTIF('Match Grid'!$F$9:AK$9,"*"&amp;'Per Match'!$C6&amp;"*"))</f>
        <v>1</v>
      </c>
      <c r="AL6" s="1">
        <f ca="1">IF(AL$2&gt;TODAY(),NA(),(COUNTIF('Match Grid'!$F$7:AM$7,"*"&amp;'Per Match'!$C6&amp;"*")*3)+(COUNTIF('Match Grid'!$F$8:AL$8,"*"&amp;'Per Match'!$C6&amp;"*")*2)++COUNTIF('Match Grid'!$F$9:AL$9,"*"&amp;'Per Match'!$C6&amp;"*"))</f>
        <v>1</v>
      </c>
      <c r="AM6" s="39">
        <f ca="1">IF(AM$2&gt;TODAY(),NA(),(COUNTIF('Match Grid'!$F$7:AN$7,"*"&amp;'Per Match'!$C6&amp;"*")*3)+(COUNTIF('Match Grid'!$F$8:AM$8,"*"&amp;'Per Match'!$C6&amp;"*")*2)++COUNTIF('Match Grid'!$F$9:AM$9,"*"&amp;'Per Match'!$C6&amp;"*"))</f>
        <v>1</v>
      </c>
      <c r="AN6" s="1">
        <f ca="1">IF(AN$2&gt;TODAY(),NA(),(COUNTIF('Match Grid'!$F$7:AO$7,"*"&amp;'Per Match'!$C6&amp;"*")*3)+(COUNTIF('Match Grid'!$F$8:AN$8,"*"&amp;'Per Match'!$C6&amp;"*")*2)++COUNTIF('Match Grid'!$F$9:AN$9,"*"&amp;'Per Match'!$C6&amp;"*"))</f>
        <v>1</v>
      </c>
      <c r="AO6" s="1">
        <f ca="1">IF(AO$2&gt;TODAY(),NA(),(COUNTIF('Match Grid'!$F$7:AP$7,"*"&amp;'Per Match'!$C6&amp;"*")*3)+(COUNTIF('Match Grid'!$F$8:AO$8,"*"&amp;'Per Match'!$C6&amp;"*")*2)++COUNTIF('Match Grid'!$F$9:AO$9,"*"&amp;'Per Match'!$C6&amp;"*"))</f>
        <v>1</v>
      </c>
      <c r="AP6" s="1">
        <f ca="1">IF(AP$2&gt;TODAY(),NA(),(COUNTIF('Match Grid'!$F$7:AQ$7,"*"&amp;'Per Match'!$C6&amp;"*")*3)+(COUNTIF('Match Grid'!$F$8:AP$8,"*"&amp;'Per Match'!$C6&amp;"*")*2)++COUNTIF('Match Grid'!$F$9:AP$9,"*"&amp;'Per Match'!$C6&amp;"*"))</f>
        <v>1</v>
      </c>
      <c r="AQ6" s="1">
        <f ca="1">IF(AQ$2&gt;TODAY(),NA(),(COUNTIF('Match Grid'!$F$7:AR$7,"*"&amp;'Per Match'!$C6&amp;"*")*3)+(COUNTIF('Match Grid'!$F$8:AQ$8,"*"&amp;'Per Match'!$C6&amp;"*")*2)++COUNTIF('Match Grid'!$F$9:AQ$9,"*"&amp;'Per Match'!$C6&amp;"*"))</f>
        <v>1</v>
      </c>
      <c r="AR6" s="1">
        <f ca="1">IF(AR$2&gt;TODAY(),NA(),(COUNTIF('Match Grid'!$F$7:AS$7,"*"&amp;'Per Match'!$C6&amp;"*")*3)+(COUNTIF('Match Grid'!$F$8:AR$8,"*"&amp;'Per Match'!$C6&amp;"*")*2)++COUNTIF('Match Grid'!$F$9:AR$9,"*"&amp;'Per Match'!$C6&amp;"*"))</f>
        <v>4</v>
      </c>
      <c r="AS6" s="39">
        <f ca="1">IF(AS$2&gt;TODAY(),NA(),(COUNTIF('Match Grid'!$F$7:AT$7,"*"&amp;'Per Match'!$C6&amp;"*")*3)+(COUNTIF('Match Grid'!$F$8:AS$8,"*"&amp;'Per Match'!$C6&amp;"*")*2)++COUNTIF('Match Grid'!$F$9:AS$9,"*"&amp;'Per Match'!$C6&amp;"*"))</f>
        <v>4</v>
      </c>
    </row>
    <row r="7" spans="2:45" x14ac:dyDescent="0.2">
      <c r="B7" s="2">
        <v>4</v>
      </c>
      <c r="C7" s="2" t="s">
        <v>95</v>
      </c>
      <c r="D7" s="1">
        <v>0</v>
      </c>
      <c r="E7" s="1">
        <f ca="1">IF(E$2&gt;TODAY(),NA(),(COUNTIF('Match Grid'!F$7:$F$7,"*"&amp;'Per Match'!$C7&amp;"*")*3)+(COUNTIF('Match Grid'!E$8:$F$8,"*"&amp;'Per Match'!$C7&amp;"*")*2)++COUNTIF('Match Grid'!E$9:$F$9,"*"&amp;'Per Match'!$C7&amp;"*"))</f>
        <v>0</v>
      </c>
      <c r="F7" s="1">
        <f ca="1">IF(F$2&gt;TODAY(),NA(),(COUNTIF('Match Grid'!$F$7:G$7,"*"&amp;'Per Match'!$C7&amp;"*")*3)+(COUNTIF('Match Grid'!F$8:$F$8,"*"&amp;'Per Match'!$C7&amp;"*")*2)++COUNTIF('Match Grid'!F$9:$F$9,"*"&amp;'Per Match'!$C7&amp;"*"))</f>
        <v>0</v>
      </c>
      <c r="G7" s="1">
        <f ca="1">IF(G$2&gt;TODAY(),NA(),(COUNTIF('Match Grid'!$F$7:H$7,"*"&amp;'Per Match'!$C7&amp;"*")*3)+(COUNTIF('Match Grid'!$F$8:G$8,"*"&amp;'Per Match'!$C7&amp;"*")*2)++COUNTIF('Match Grid'!$F$9:G$9,"*"&amp;'Per Match'!$C7&amp;"*"))</f>
        <v>0</v>
      </c>
      <c r="H7" s="1">
        <f ca="1">IF(H$2&gt;TODAY(),NA(),(COUNTIF('Match Grid'!$F$7:I$7,"*"&amp;'Per Match'!$C7&amp;"*")*3)+(COUNTIF('Match Grid'!$F$8:H$8,"*"&amp;'Per Match'!$C7&amp;"*")*2)++COUNTIF('Match Grid'!$F$9:H$9,"*"&amp;'Per Match'!$C7&amp;"*"))</f>
        <v>0</v>
      </c>
      <c r="I7" s="39">
        <f ca="1">IF(I$2&gt;TODAY(),NA(),(COUNTIF('Match Grid'!$F$7:J$7,"*"&amp;'Per Match'!$C7&amp;"*")*3)+(COUNTIF('Match Grid'!$F$8:I$8,"*"&amp;'Per Match'!$C7&amp;"*")*2)++COUNTIF('Match Grid'!$F$9:I$9,"*"&amp;'Per Match'!$C7&amp;"*"))</f>
        <v>0</v>
      </c>
      <c r="J7" s="1">
        <f ca="1">IF(J$2&gt;TODAY(),NA(),(COUNTIF('Match Grid'!$F$7:K$7,"*"&amp;'Per Match'!$C7&amp;"*")*3)+(COUNTIF('Match Grid'!$F$8:J$8,"*"&amp;'Per Match'!$C7&amp;"*")*2)++COUNTIF('Match Grid'!$F$9:J$9,"*"&amp;'Per Match'!$C7&amp;"*"))</f>
        <v>0</v>
      </c>
      <c r="K7" s="1">
        <f ca="1">IF(K$2&gt;TODAY(),NA(),(COUNTIF('Match Grid'!$F$7:L$7,"*"&amp;'Per Match'!$C7&amp;"*")*3)+(COUNTIF('Match Grid'!$F$8:K$8,"*"&amp;'Per Match'!$C7&amp;"*")*2)++COUNTIF('Match Grid'!$F$9:K$9,"*"&amp;'Per Match'!$C7&amp;"*"))</f>
        <v>0</v>
      </c>
      <c r="L7" s="1">
        <f ca="1">IF(L$2&gt;TODAY(),NA(),(COUNTIF('Match Grid'!$F$7:M$7,"*"&amp;'Per Match'!$C7&amp;"*")*3)+(COUNTIF('Match Grid'!$F$8:L$8,"*"&amp;'Per Match'!$C7&amp;"*")*2)++COUNTIF('Match Grid'!$F$9:L$9,"*"&amp;'Per Match'!$C7&amp;"*"))</f>
        <v>0</v>
      </c>
      <c r="M7" s="1">
        <f ca="1">IF(M$2&gt;TODAY(),NA(),(COUNTIF('Match Grid'!$F$7:N$7,"*"&amp;'Per Match'!$C7&amp;"*")*3)+(COUNTIF('Match Grid'!$F$8:M$8,"*"&amp;'Per Match'!$C7&amp;"*")*2)++COUNTIF('Match Grid'!$F$9:M$9,"*"&amp;'Per Match'!$C7&amp;"*"))</f>
        <v>0</v>
      </c>
      <c r="N7" s="39">
        <f ca="1">IF(N$2&gt;TODAY(),NA(),(COUNTIF('Match Grid'!$F$7:O$7,"*"&amp;'Per Match'!$C7&amp;"*")*3)+(COUNTIF('Match Grid'!$F$8:N$8,"*"&amp;'Per Match'!$C7&amp;"*")*2)++COUNTIF('Match Grid'!$F$9:N$9,"*"&amp;'Per Match'!$C7&amp;"*"))</f>
        <v>0</v>
      </c>
      <c r="O7" s="1">
        <f ca="1">IF(O$2&gt;TODAY(),NA(),(COUNTIF('Match Grid'!$F$7:P$7,"*"&amp;'Per Match'!$C7&amp;"*")*3)+(COUNTIF('Match Grid'!$F$8:O$8,"*"&amp;'Per Match'!$C7&amp;"*")*2)++COUNTIF('Match Grid'!$F$9:O$9,"*"&amp;'Per Match'!$C7&amp;"*"))</f>
        <v>0</v>
      </c>
      <c r="P7" s="1">
        <f ca="1">IF(P$2&gt;TODAY(),NA(),(COUNTIF('Match Grid'!$F$7:Q$7,"*"&amp;'Per Match'!$C7&amp;"*")*3)+(COUNTIF('Match Grid'!$F$8:P$8,"*"&amp;'Per Match'!$C7&amp;"*")*2)++COUNTIF('Match Grid'!$F$9:P$9,"*"&amp;'Per Match'!$C7&amp;"*"))</f>
        <v>0</v>
      </c>
      <c r="Q7" s="1">
        <f ca="1">IF(Q$2&gt;TODAY(),NA(),(COUNTIF('Match Grid'!$F$7:R$7,"*"&amp;'Per Match'!$C7&amp;"*")*3)+(COUNTIF('Match Grid'!$F$8:Q$8,"*"&amp;'Per Match'!$C7&amp;"*")*2)++COUNTIF('Match Grid'!$F$9:Q$9,"*"&amp;'Per Match'!$C7&amp;"*"))</f>
        <v>0</v>
      </c>
      <c r="R7" s="1">
        <f ca="1">IF(R$2&gt;TODAY(),NA(),(COUNTIF('Match Grid'!$F$7:S$7,"*"&amp;'Per Match'!$C7&amp;"*")*3)+(COUNTIF('Match Grid'!$F$8:R$8,"*"&amp;'Per Match'!$C7&amp;"*")*2)++COUNTIF('Match Grid'!$F$9:R$9,"*"&amp;'Per Match'!$C7&amp;"*"))</f>
        <v>0</v>
      </c>
      <c r="S7" s="39">
        <f ca="1">IF(S$2&gt;TODAY(),NA(),(COUNTIF('Match Grid'!$F$7:T$7,"*"&amp;'Per Match'!$C7&amp;"*")*3)+(COUNTIF('Match Grid'!$F$8:S$8,"*"&amp;'Per Match'!$C7&amp;"*")*2)++COUNTIF('Match Grid'!$F$9:S$9,"*"&amp;'Per Match'!$C7&amp;"*"))</f>
        <v>1</v>
      </c>
      <c r="T7" s="1">
        <f ca="1">IF(T$2&gt;TODAY(),NA(),(COUNTIF('Match Grid'!$F$7:U$7,"*"&amp;'Per Match'!$C7&amp;"*")*3)+(COUNTIF('Match Grid'!$F$8:T$8,"*"&amp;'Per Match'!$C7&amp;"*")*2)++COUNTIF('Match Grid'!$F$9:T$9,"*"&amp;'Per Match'!$C7&amp;"*"))</f>
        <v>6</v>
      </c>
      <c r="U7" s="1">
        <f ca="1">IF(U$2&gt;TODAY(),NA(),(COUNTIF('Match Grid'!$F$7:V$7,"*"&amp;'Per Match'!$C7&amp;"*")*3)+(COUNTIF('Match Grid'!$F$8:U$8,"*"&amp;'Per Match'!$C7&amp;"*")*2)++COUNTIF('Match Grid'!$F$9:U$9,"*"&amp;'Per Match'!$C7&amp;"*"))</f>
        <v>6</v>
      </c>
      <c r="V7" s="1">
        <f ca="1">IF(V$2&gt;TODAY(),NA(),(COUNTIF('Match Grid'!$F$7:W$7,"*"&amp;'Per Match'!$C7&amp;"*")*3)+(COUNTIF('Match Grid'!$F$8:V$8,"*"&amp;'Per Match'!$C7&amp;"*")*2)++COUNTIF('Match Grid'!$F$9:V$9,"*"&amp;'Per Match'!$C7&amp;"*"))</f>
        <v>6</v>
      </c>
      <c r="W7" s="1">
        <f ca="1">IF(W$2&gt;TODAY(),NA(),(COUNTIF('Match Grid'!$F$7:X$7,"*"&amp;'Per Match'!$C7&amp;"*")*3)+(COUNTIF('Match Grid'!$F$8:W$8,"*"&amp;'Per Match'!$C7&amp;"*")*2)++COUNTIF('Match Grid'!$F$9:W$9,"*"&amp;'Per Match'!$C7&amp;"*"))</f>
        <v>6</v>
      </c>
      <c r="X7" s="39">
        <f ca="1">IF(X$2&gt;TODAY(),NA(),(COUNTIF('Match Grid'!$F$7:Y$7,"*"&amp;'Per Match'!$C7&amp;"*")*3)+(COUNTIF('Match Grid'!$F$8:X$8,"*"&amp;'Per Match'!$C7&amp;"*")*2)++COUNTIF('Match Grid'!$F$9:X$9,"*"&amp;'Per Match'!$C7&amp;"*"))</f>
        <v>6</v>
      </c>
      <c r="Y7" s="1">
        <f ca="1">IF(Y$2&gt;TODAY(),NA(),(COUNTIF('Match Grid'!$F$7:Z$7,"*"&amp;'Per Match'!$C7&amp;"*")*3)+(COUNTIF('Match Grid'!$F$8:Y$8,"*"&amp;'Per Match'!$C7&amp;"*")*2)++COUNTIF('Match Grid'!$F$9:Y$9,"*"&amp;'Per Match'!$C7&amp;"*"))</f>
        <v>6</v>
      </c>
      <c r="Z7" s="1">
        <f ca="1">IF(Z$2&gt;TODAY(),NA(),(COUNTIF('Match Grid'!$F$7:AA$7,"*"&amp;'Per Match'!$C7&amp;"*")*3)+(COUNTIF('Match Grid'!$F$8:Z$8,"*"&amp;'Per Match'!$C7&amp;"*")*2)++COUNTIF('Match Grid'!$F$9:Z$9,"*"&amp;'Per Match'!$C7&amp;"*"))</f>
        <v>6</v>
      </c>
      <c r="AA7" s="1">
        <f ca="1">IF(AA$2&gt;TODAY(),NA(),(COUNTIF('Match Grid'!$F$7:AB$7,"*"&amp;'Per Match'!$C7&amp;"*")*3)+(COUNTIF('Match Grid'!$F$8:AA$8,"*"&amp;'Per Match'!$C7&amp;"*")*2)++COUNTIF('Match Grid'!$F$9:AA$9,"*"&amp;'Per Match'!$C7&amp;"*"))</f>
        <v>6</v>
      </c>
      <c r="AB7" s="1">
        <f ca="1">IF(AB$2&gt;TODAY(),NA(),(COUNTIF('Match Grid'!$F$7:AC$7,"*"&amp;'Per Match'!$C7&amp;"*")*3)+(COUNTIF('Match Grid'!$F$8:AB$8,"*"&amp;'Per Match'!$C7&amp;"*")*2)++COUNTIF('Match Grid'!$F$9:AB$9,"*"&amp;'Per Match'!$C7&amp;"*"))</f>
        <v>6</v>
      </c>
      <c r="AC7" s="39">
        <f ca="1">IF(AC$2&gt;TODAY(),NA(),(COUNTIF('Match Grid'!$F$7:AD$7,"*"&amp;'Per Match'!$C7&amp;"*")*3)+(COUNTIF('Match Grid'!$F$8:AC$8,"*"&amp;'Per Match'!$C7&amp;"*")*2)++COUNTIF('Match Grid'!$F$9:AC$9,"*"&amp;'Per Match'!$C7&amp;"*"))</f>
        <v>6</v>
      </c>
      <c r="AD7" s="1">
        <f ca="1">IF(AD$2&gt;TODAY(),NA(),(COUNTIF('Match Grid'!$F$7:AE$7,"*"&amp;'Per Match'!$C7&amp;"*")*3)+(COUNTIF('Match Grid'!$F$8:AD$8,"*"&amp;'Per Match'!$C7&amp;"*")*2)++COUNTIF('Match Grid'!$F$9:AD$9,"*"&amp;'Per Match'!$C7&amp;"*"))</f>
        <v>8</v>
      </c>
      <c r="AE7" s="1">
        <f ca="1">IF(AE$2&gt;TODAY(),NA(),(COUNTIF('Match Grid'!$F$7:AF$7,"*"&amp;'Per Match'!$C7&amp;"*")*3)+(COUNTIF('Match Grid'!$F$8:AE$8,"*"&amp;'Per Match'!$C7&amp;"*")*2)++COUNTIF('Match Grid'!$F$9:AE$9,"*"&amp;'Per Match'!$C7&amp;"*"))</f>
        <v>8</v>
      </c>
      <c r="AF7" s="1">
        <f ca="1">IF(AF$2&gt;TODAY(),NA(),(COUNTIF('Match Grid'!$F$7:AG$7,"*"&amp;'Per Match'!$C7&amp;"*")*3)+(COUNTIF('Match Grid'!$F$8:AF$8,"*"&amp;'Per Match'!$C7&amp;"*")*2)++COUNTIF('Match Grid'!$F$9:AF$9,"*"&amp;'Per Match'!$C7&amp;"*"))</f>
        <v>8</v>
      </c>
      <c r="AG7" s="1">
        <f ca="1">IF(AG$2&gt;TODAY(),NA(),(COUNTIF('Match Grid'!$F$7:AH$7,"*"&amp;'Per Match'!$C7&amp;"*")*3)+(COUNTIF('Match Grid'!$F$8:AG$8,"*"&amp;'Per Match'!$C7&amp;"*")*2)++COUNTIF('Match Grid'!$F$9:AG$9,"*"&amp;'Per Match'!$C7&amp;"*"))</f>
        <v>8</v>
      </c>
      <c r="AH7" s="39">
        <f ca="1">IF(AH$2&gt;TODAY(),NA(),(COUNTIF('Match Grid'!$F$7:AI$7,"*"&amp;'Per Match'!$C7&amp;"*")*3)+(COUNTIF('Match Grid'!$F$8:AH$8,"*"&amp;'Per Match'!$C7&amp;"*")*2)++COUNTIF('Match Grid'!$F$9:AH$9,"*"&amp;'Per Match'!$C7&amp;"*"))</f>
        <v>8</v>
      </c>
      <c r="AI7" s="1">
        <f ca="1">IF(AI$2&gt;TODAY(),NA(),(COUNTIF('Match Grid'!$F$7:AJ$7,"*"&amp;'Per Match'!$C7&amp;"*")*3)+(COUNTIF('Match Grid'!$F$8:AI$8,"*"&amp;'Per Match'!$C7&amp;"*")*2)++COUNTIF('Match Grid'!$F$9:AI$9,"*"&amp;'Per Match'!$C7&amp;"*"))</f>
        <v>8</v>
      </c>
      <c r="AJ7" s="1">
        <f ca="1">IF(AJ$2&gt;TODAY(),NA(),(COUNTIF('Match Grid'!$F$7:AK$7,"*"&amp;'Per Match'!$C7&amp;"*")*3)+(COUNTIF('Match Grid'!$F$8:AJ$8,"*"&amp;'Per Match'!$C7&amp;"*")*2)++COUNTIF('Match Grid'!$F$9:AJ$9,"*"&amp;'Per Match'!$C7&amp;"*"))</f>
        <v>8</v>
      </c>
      <c r="AK7" s="1">
        <f ca="1">IF(AK$2&gt;TODAY(),NA(),(COUNTIF('Match Grid'!$F$7:AL$7,"*"&amp;'Per Match'!$C7&amp;"*")*3)+(COUNTIF('Match Grid'!$F$8:AK$8,"*"&amp;'Per Match'!$C7&amp;"*")*2)++COUNTIF('Match Grid'!$F$9:AK$9,"*"&amp;'Per Match'!$C7&amp;"*"))</f>
        <v>8</v>
      </c>
      <c r="AL7" s="1">
        <f ca="1">IF(AL$2&gt;TODAY(),NA(),(COUNTIF('Match Grid'!$F$7:AM$7,"*"&amp;'Per Match'!$C7&amp;"*")*3)+(COUNTIF('Match Grid'!$F$8:AL$8,"*"&amp;'Per Match'!$C7&amp;"*")*2)++COUNTIF('Match Grid'!$F$9:AL$9,"*"&amp;'Per Match'!$C7&amp;"*"))</f>
        <v>8</v>
      </c>
      <c r="AM7" s="39">
        <f ca="1">IF(AM$2&gt;TODAY(),NA(),(COUNTIF('Match Grid'!$F$7:AN$7,"*"&amp;'Per Match'!$C7&amp;"*")*3)+(COUNTIF('Match Grid'!$F$8:AM$8,"*"&amp;'Per Match'!$C7&amp;"*")*2)++COUNTIF('Match Grid'!$F$9:AM$9,"*"&amp;'Per Match'!$C7&amp;"*"))</f>
        <v>8</v>
      </c>
      <c r="AN7" s="1">
        <f ca="1">IF(AN$2&gt;TODAY(),NA(),(COUNTIF('Match Grid'!$F$7:AO$7,"*"&amp;'Per Match'!$C7&amp;"*")*3)+(COUNTIF('Match Grid'!$F$8:AN$8,"*"&amp;'Per Match'!$C7&amp;"*")*2)++COUNTIF('Match Grid'!$F$9:AN$9,"*"&amp;'Per Match'!$C7&amp;"*"))</f>
        <v>8</v>
      </c>
      <c r="AO7" s="1">
        <f ca="1">IF(AO$2&gt;TODAY(),NA(),(COUNTIF('Match Grid'!$F$7:AP$7,"*"&amp;'Per Match'!$C7&amp;"*")*3)+(COUNTIF('Match Grid'!$F$8:AO$8,"*"&amp;'Per Match'!$C7&amp;"*")*2)++COUNTIF('Match Grid'!$F$9:AO$9,"*"&amp;'Per Match'!$C7&amp;"*"))</f>
        <v>8</v>
      </c>
      <c r="AP7" s="1">
        <f ca="1">IF(AP$2&gt;TODAY(),NA(),(COUNTIF('Match Grid'!$F$7:AQ$7,"*"&amp;'Per Match'!$C7&amp;"*")*3)+(COUNTIF('Match Grid'!$F$8:AP$8,"*"&amp;'Per Match'!$C7&amp;"*")*2)++COUNTIF('Match Grid'!$F$9:AP$9,"*"&amp;'Per Match'!$C7&amp;"*"))</f>
        <v>8</v>
      </c>
      <c r="AQ7" s="1">
        <f ca="1">IF(AQ$2&gt;TODAY(),NA(),(COUNTIF('Match Grid'!$F$7:AR$7,"*"&amp;'Per Match'!$C7&amp;"*")*3)+(COUNTIF('Match Grid'!$F$8:AQ$8,"*"&amp;'Per Match'!$C7&amp;"*")*2)++COUNTIF('Match Grid'!$F$9:AQ$9,"*"&amp;'Per Match'!$C7&amp;"*"))</f>
        <v>8</v>
      </c>
      <c r="AR7" s="1">
        <f ca="1">IF(AR$2&gt;TODAY(),NA(),(COUNTIF('Match Grid'!$F$7:AS$7,"*"&amp;'Per Match'!$C7&amp;"*")*3)+(COUNTIF('Match Grid'!$F$8:AR$8,"*"&amp;'Per Match'!$C7&amp;"*")*2)++COUNTIF('Match Grid'!$F$9:AR$9,"*"&amp;'Per Match'!$C7&amp;"*"))</f>
        <v>8</v>
      </c>
      <c r="AS7" s="39">
        <f ca="1">IF(AS$2&gt;TODAY(),NA(),(COUNTIF('Match Grid'!$F$7:AT$7,"*"&amp;'Per Match'!$C7&amp;"*")*3)+(COUNTIF('Match Grid'!$F$8:AS$8,"*"&amp;'Per Match'!$C7&amp;"*")*2)++COUNTIF('Match Grid'!$F$9:AS$9,"*"&amp;'Per Match'!$C7&amp;"*"))</f>
        <v>8</v>
      </c>
    </row>
    <row r="8" spans="2:45" x14ac:dyDescent="0.2">
      <c r="B8" s="2">
        <v>7</v>
      </c>
      <c r="C8" s="2" t="s">
        <v>80</v>
      </c>
      <c r="D8" s="1">
        <v>0</v>
      </c>
      <c r="E8" s="1">
        <f ca="1">IF(E$2&gt;TODAY(),NA(),(COUNTIF('Match Grid'!F$7:$F$7,"*"&amp;'Per Match'!$C8&amp;"*")*3)+(COUNTIF('Match Grid'!E$8:$F$8,"*"&amp;'Per Match'!$C8&amp;"*")*2)++COUNTIF('Match Grid'!E$9:$F$9,"*"&amp;'Per Match'!$C8&amp;"*"))</f>
        <v>0</v>
      </c>
      <c r="F8" s="1">
        <f ca="1">IF(F$2&gt;TODAY(),NA(),(COUNTIF('Match Grid'!$F$7:G$7,"*"&amp;'Per Match'!$C8&amp;"*")*3)+(COUNTIF('Match Grid'!F$8:$F$8,"*"&amp;'Per Match'!$C8&amp;"*")*2)++COUNTIF('Match Grid'!F$9:$F$9,"*"&amp;'Per Match'!$C8&amp;"*"))</f>
        <v>0</v>
      </c>
      <c r="G8" s="1">
        <f ca="1">IF(G$2&gt;TODAY(),NA(),(COUNTIF('Match Grid'!$F$7:H$7,"*"&amp;'Per Match'!$C8&amp;"*")*3)+(COUNTIF('Match Grid'!$F$8:G$8,"*"&amp;'Per Match'!$C8&amp;"*")*2)++COUNTIF('Match Grid'!$F$9:G$9,"*"&amp;'Per Match'!$C8&amp;"*"))</f>
        <v>0</v>
      </c>
      <c r="H8" s="1">
        <f ca="1">IF(H$2&gt;TODAY(),NA(),(COUNTIF('Match Grid'!$F$7:I$7,"*"&amp;'Per Match'!$C8&amp;"*")*3)+(COUNTIF('Match Grid'!$F$8:H$8,"*"&amp;'Per Match'!$C8&amp;"*")*2)++COUNTIF('Match Grid'!$F$9:H$9,"*"&amp;'Per Match'!$C8&amp;"*"))</f>
        <v>0</v>
      </c>
      <c r="I8" s="39">
        <f ca="1">IF(I$2&gt;TODAY(),NA(),(COUNTIF('Match Grid'!$F$7:J$7,"*"&amp;'Per Match'!$C8&amp;"*")*3)+(COUNTIF('Match Grid'!$F$8:I$8,"*"&amp;'Per Match'!$C8&amp;"*")*2)++COUNTIF('Match Grid'!$F$9:I$9,"*"&amp;'Per Match'!$C8&amp;"*"))</f>
        <v>0</v>
      </c>
      <c r="J8" s="1">
        <f ca="1">IF(J$2&gt;TODAY(),NA(),(COUNTIF('Match Grid'!$F$7:K$7,"*"&amp;'Per Match'!$C8&amp;"*")*3)+(COUNTIF('Match Grid'!$F$8:J$8,"*"&amp;'Per Match'!$C8&amp;"*")*2)++COUNTIF('Match Grid'!$F$9:J$9,"*"&amp;'Per Match'!$C8&amp;"*"))</f>
        <v>3</v>
      </c>
      <c r="K8" s="1">
        <f ca="1">IF(K$2&gt;TODAY(),NA(),(COUNTIF('Match Grid'!$F$7:L$7,"*"&amp;'Per Match'!$C8&amp;"*")*3)+(COUNTIF('Match Grid'!$F$8:K$8,"*"&amp;'Per Match'!$C8&amp;"*")*2)++COUNTIF('Match Grid'!$F$9:K$9,"*"&amp;'Per Match'!$C8&amp;"*"))</f>
        <v>6</v>
      </c>
      <c r="L8" s="1">
        <f ca="1">IF(L$2&gt;TODAY(),NA(),(COUNTIF('Match Grid'!$F$7:M$7,"*"&amp;'Per Match'!$C8&amp;"*")*3)+(COUNTIF('Match Grid'!$F$8:L$8,"*"&amp;'Per Match'!$C8&amp;"*")*2)++COUNTIF('Match Grid'!$F$9:L$9,"*"&amp;'Per Match'!$C8&amp;"*"))</f>
        <v>6</v>
      </c>
      <c r="M8" s="1">
        <f ca="1">IF(M$2&gt;TODAY(),NA(),(COUNTIF('Match Grid'!$F$7:N$7,"*"&amp;'Per Match'!$C8&amp;"*")*3)+(COUNTIF('Match Grid'!$F$8:M$8,"*"&amp;'Per Match'!$C8&amp;"*")*2)++COUNTIF('Match Grid'!$F$9:M$9,"*"&amp;'Per Match'!$C8&amp;"*"))</f>
        <v>6</v>
      </c>
      <c r="N8" s="39">
        <f ca="1">IF(N$2&gt;TODAY(),NA(),(COUNTIF('Match Grid'!$F$7:O$7,"*"&amp;'Per Match'!$C8&amp;"*")*3)+(COUNTIF('Match Grid'!$F$8:N$8,"*"&amp;'Per Match'!$C8&amp;"*")*2)++COUNTIF('Match Grid'!$F$9:N$9,"*"&amp;'Per Match'!$C8&amp;"*"))</f>
        <v>6</v>
      </c>
      <c r="O8" s="1">
        <f ca="1">IF(O$2&gt;TODAY(),NA(),(COUNTIF('Match Grid'!$F$7:P$7,"*"&amp;'Per Match'!$C8&amp;"*")*3)+(COUNTIF('Match Grid'!$F$8:O$8,"*"&amp;'Per Match'!$C8&amp;"*")*2)++COUNTIF('Match Grid'!$F$9:O$9,"*"&amp;'Per Match'!$C8&amp;"*"))</f>
        <v>9</v>
      </c>
      <c r="P8" s="1">
        <f ca="1">IF(P$2&gt;TODAY(),NA(),(COUNTIF('Match Grid'!$F$7:Q$7,"*"&amp;'Per Match'!$C8&amp;"*")*3)+(COUNTIF('Match Grid'!$F$8:P$8,"*"&amp;'Per Match'!$C8&amp;"*")*2)++COUNTIF('Match Grid'!$F$9:P$9,"*"&amp;'Per Match'!$C8&amp;"*"))</f>
        <v>9</v>
      </c>
      <c r="Q8" s="1">
        <f ca="1">IF(Q$2&gt;TODAY(),NA(),(COUNTIF('Match Grid'!$F$7:R$7,"*"&amp;'Per Match'!$C8&amp;"*")*3)+(COUNTIF('Match Grid'!$F$8:Q$8,"*"&amp;'Per Match'!$C8&amp;"*")*2)++COUNTIF('Match Grid'!$F$9:Q$9,"*"&amp;'Per Match'!$C8&amp;"*"))</f>
        <v>12</v>
      </c>
      <c r="R8" s="1">
        <f ca="1">IF(R$2&gt;TODAY(),NA(),(COUNTIF('Match Grid'!$F$7:S$7,"*"&amp;'Per Match'!$C8&amp;"*")*3)+(COUNTIF('Match Grid'!$F$8:R$8,"*"&amp;'Per Match'!$C8&amp;"*")*2)++COUNTIF('Match Grid'!$F$9:R$9,"*"&amp;'Per Match'!$C8&amp;"*"))</f>
        <v>12</v>
      </c>
      <c r="S8" s="39">
        <f ca="1">IF(S$2&gt;TODAY(),NA(),(COUNTIF('Match Grid'!$F$7:T$7,"*"&amp;'Per Match'!$C8&amp;"*")*3)+(COUNTIF('Match Grid'!$F$8:S$8,"*"&amp;'Per Match'!$C8&amp;"*")*2)++COUNTIF('Match Grid'!$F$9:S$9,"*"&amp;'Per Match'!$C8&amp;"*"))</f>
        <v>12</v>
      </c>
      <c r="T8" s="1">
        <f ca="1">IF(T$2&gt;TODAY(),NA(),(COUNTIF('Match Grid'!$F$7:U$7,"*"&amp;'Per Match'!$C8&amp;"*")*3)+(COUNTIF('Match Grid'!$F$8:T$8,"*"&amp;'Per Match'!$C8&amp;"*")*2)++COUNTIF('Match Grid'!$F$9:T$9,"*"&amp;'Per Match'!$C8&amp;"*"))</f>
        <v>12</v>
      </c>
      <c r="U8" s="1">
        <f ca="1">IF(U$2&gt;TODAY(),NA(),(COUNTIF('Match Grid'!$F$7:V$7,"*"&amp;'Per Match'!$C8&amp;"*")*3)+(COUNTIF('Match Grid'!$F$8:U$8,"*"&amp;'Per Match'!$C8&amp;"*")*2)++COUNTIF('Match Grid'!$F$9:U$9,"*"&amp;'Per Match'!$C8&amp;"*"))</f>
        <v>12</v>
      </c>
      <c r="V8" s="1">
        <f ca="1">IF(V$2&gt;TODAY(),NA(),(COUNTIF('Match Grid'!$F$7:W$7,"*"&amp;'Per Match'!$C8&amp;"*")*3)+(COUNTIF('Match Grid'!$F$8:V$8,"*"&amp;'Per Match'!$C8&amp;"*")*2)++COUNTIF('Match Grid'!$F$9:V$9,"*"&amp;'Per Match'!$C8&amp;"*"))</f>
        <v>12</v>
      </c>
      <c r="W8" s="1">
        <f ca="1">IF(W$2&gt;TODAY(),NA(),(COUNTIF('Match Grid'!$F$7:X$7,"*"&amp;'Per Match'!$C8&amp;"*")*3)+(COUNTIF('Match Grid'!$F$8:W$8,"*"&amp;'Per Match'!$C8&amp;"*")*2)++COUNTIF('Match Grid'!$F$9:W$9,"*"&amp;'Per Match'!$C8&amp;"*"))</f>
        <v>12</v>
      </c>
      <c r="X8" s="39">
        <f ca="1">IF(X$2&gt;TODAY(),NA(),(COUNTIF('Match Grid'!$F$7:Y$7,"*"&amp;'Per Match'!$C8&amp;"*")*3)+(COUNTIF('Match Grid'!$F$8:X$8,"*"&amp;'Per Match'!$C8&amp;"*")*2)++COUNTIF('Match Grid'!$F$9:X$9,"*"&amp;'Per Match'!$C8&amp;"*"))</f>
        <v>12</v>
      </c>
      <c r="Y8" s="1">
        <f ca="1">IF(Y$2&gt;TODAY(),NA(),(COUNTIF('Match Grid'!$F$7:Z$7,"*"&amp;'Per Match'!$C8&amp;"*")*3)+(COUNTIF('Match Grid'!$F$8:Y$8,"*"&amp;'Per Match'!$C8&amp;"*")*2)++COUNTIF('Match Grid'!$F$9:Y$9,"*"&amp;'Per Match'!$C8&amp;"*"))</f>
        <v>12</v>
      </c>
      <c r="Z8" s="1">
        <f ca="1">IF(Z$2&gt;TODAY(),NA(),(COUNTIF('Match Grid'!$F$7:AA$7,"*"&amp;'Per Match'!$C8&amp;"*")*3)+(COUNTIF('Match Grid'!$F$8:Z$8,"*"&amp;'Per Match'!$C8&amp;"*")*2)++COUNTIF('Match Grid'!$F$9:Z$9,"*"&amp;'Per Match'!$C8&amp;"*"))</f>
        <v>15</v>
      </c>
      <c r="AA8" s="1">
        <f ca="1">IF(AA$2&gt;TODAY(),NA(),(COUNTIF('Match Grid'!$F$7:AB$7,"*"&amp;'Per Match'!$C8&amp;"*")*3)+(COUNTIF('Match Grid'!$F$8:AA$8,"*"&amp;'Per Match'!$C8&amp;"*")*2)++COUNTIF('Match Grid'!$F$9:AA$9,"*"&amp;'Per Match'!$C8&amp;"*"))</f>
        <v>15</v>
      </c>
      <c r="AB8" s="1">
        <f ca="1">IF(AB$2&gt;TODAY(),NA(),(COUNTIF('Match Grid'!$F$7:AC$7,"*"&amp;'Per Match'!$C8&amp;"*")*3)+(COUNTIF('Match Grid'!$F$8:AB$8,"*"&amp;'Per Match'!$C8&amp;"*")*2)++COUNTIF('Match Grid'!$F$9:AB$9,"*"&amp;'Per Match'!$C8&amp;"*"))</f>
        <v>17</v>
      </c>
      <c r="AC8" s="39">
        <f ca="1">IF(AC$2&gt;TODAY(),NA(),(COUNTIF('Match Grid'!$F$7:AD$7,"*"&amp;'Per Match'!$C8&amp;"*")*3)+(COUNTIF('Match Grid'!$F$8:AC$8,"*"&amp;'Per Match'!$C8&amp;"*")*2)++COUNTIF('Match Grid'!$F$9:AC$9,"*"&amp;'Per Match'!$C8&amp;"*"))</f>
        <v>17</v>
      </c>
      <c r="AD8" s="1">
        <f ca="1">IF(AD$2&gt;TODAY(),NA(),(COUNTIF('Match Grid'!$F$7:AE$7,"*"&amp;'Per Match'!$C8&amp;"*")*3)+(COUNTIF('Match Grid'!$F$8:AD$8,"*"&amp;'Per Match'!$C8&amp;"*")*2)++COUNTIF('Match Grid'!$F$9:AD$9,"*"&amp;'Per Match'!$C8&amp;"*"))</f>
        <v>17</v>
      </c>
      <c r="AE8" s="1">
        <f ca="1">IF(AE$2&gt;TODAY(),NA(),(COUNTIF('Match Grid'!$F$7:AF$7,"*"&amp;'Per Match'!$C8&amp;"*")*3)+(COUNTIF('Match Grid'!$F$8:AE$8,"*"&amp;'Per Match'!$C8&amp;"*")*2)++COUNTIF('Match Grid'!$F$9:AE$9,"*"&amp;'Per Match'!$C8&amp;"*"))</f>
        <v>17</v>
      </c>
      <c r="AF8" s="1">
        <f ca="1">IF(AF$2&gt;TODAY(),NA(),(COUNTIF('Match Grid'!$F$7:AG$7,"*"&amp;'Per Match'!$C8&amp;"*")*3)+(COUNTIF('Match Grid'!$F$8:AF$8,"*"&amp;'Per Match'!$C8&amp;"*")*2)++COUNTIF('Match Grid'!$F$9:AF$9,"*"&amp;'Per Match'!$C8&amp;"*"))</f>
        <v>17</v>
      </c>
      <c r="AG8" s="1">
        <f ca="1">IF(AG$2&gt;TODAY(),NA(),(COUNTIF('Match Grid'!$F$7:AH$7,"*"&amp;'Per Match'!$C8&amp;"*")*3)+(COUNTIF('Match Grid'!$F$8:AG$8,"*"&amp;'Per Match'!$C8&amp;"*")*2)++COUNTIF('Match Grid'!$F$9:AG$9,"*"&amp;'Per Match'!$C8&amp;"*"))</f>
        <v>17</v>
      </c>
      <c r="AH8" s="39">
        <f ca="1">IF(AH$2&gt;TODAY(),NA(),(COUNTIF('Match Grid'!$F$7:AI$7,"*"&amp;'Per Match'!$C8&amp;"*")*3)+(COUNTIF('Match Grid'!$F$8:AH$8,"*"&amp;'Per Match'!$C8&amp;"*")*2)++COUNTIF('Match Grid'!$F$9:AH$9,"*"&amp;'Per Match'!$C8&amp;"*"))</f>
        <v>17</v>
      </c>
      <c r="AI8" s="1">
        <f ca="1">IF(AI$2&gt;TODAY(),NA(),(COUNTIF('Match Grid'!$F$7:AJ$7,"*"&amp;'Per Match'!$C8&amp;"*")*3)+(COUNTIF('Match Grid'!$F$8:AI$8,"*"&amp;'Per Match'!$C8&amp;"*")*2)++COUNTIF('Match Grid'!$F$9:AI$9,"*"&amp;'Per Match'!$C8&amp;"*"))</f>
        <v>17</v>
      </c>
      <c r="AJ8" s="1">
        <f ca="1">IF(AJ$2&gt;TODAY(),NA(),(COUNTIF('Match Grid'!$F$7:AK$7,"*"&amp;'Per Match'!$C8&amp;"*")*3)+(COUNTIF('Match Grid'!$F$8:AJ$8,"*"&amp;'Per Match'!$C8&amp;"*")*2)++COUNTIF('Match Grid'!$F$9:AJ$9,"*"&amp;'Per Match'!$C8&amp;"*"))</f>
        <v>17</v>
      </c>
      <c r="AK8" s="1">
        <f ca="1">IF(AK$2&gt;TODAY(),NA(),(COUNTIF('Match Grid'!$F$7:AL$7,"*"&amp;'Per Match'!$C8&amp;"*")*3)+(COUNTIF('Match Grid'!$F$8:AK$8,"*"&amp;'Per Match'!$C8&amp;"*")*2)++COUNTIF('Match Grid'!$F$9:AK$9,"*"&amp;'Per Match'!$C8&amp;"*"))</f>
        <v>17</v>
      </c>
      <c r="AL8" s="1">
        <f ca="1">IF(AL$2&gt;TODAY(),NA(),(COUNTIF('Match Grid'!$F$7:AM$7,"*"&amp;'Per Match'!$C8&amp;"*")*3)+(COUNTIF('Match Grid'!$F$8:AL$8,"*"&amp;'Per Match'!$C8&amp;"*")*2)++COUNTIF('Match Grid'!$F$9:AL$9,"*"&amp;'Per Match'!$C8&amp;"*"))</f>
        <v>17</v>
      </c>
      <c r="AM8" s="39">
        <f ca="1">IF(AM$2&gt;TODAY(),NA(),(COUNTIF('Match Grid'!$F$7:AN$7,"*"&amp;'Per Match'!$C8&amp;"*")*3)+(COUNTIF('Match Grid'!$F$8:AM$8,"*"&amp;'Per Match'!$C8&amp;"*")*2)++COUNTIF('Match Grid'!$F$9:AM$9,"*"&amp;'Per Match'!$C8&amp;"*"))</f>
        <v>17</v>
      </c>
      <c r="AN8" s="1">
        <f ca="1">IF(AN$2&gt;TODAY(),NA(),(COUNTIF('Match Grid'!$F$7:AO$7,"*"&amp;'Per Match'!$C8&amp;"*")*3)+(COUNTIF('Match Grid'!$F$8:AN$8,"*"&amp;'Per Match'!$C8&amp;"*")*2)++COUNTIF('Match Grid'!$F$9:AN$9,"*"&amp;'Per Match'!$C8&amp;"*"))</f>
        <v>17</v>
      </c>
      <c r="AO8" s="1">
        <f ca="1">IF(AO$2&gt;TODAY(),NA(),(COUNTIF('Match Grid'!$F$7:AP$7,"*"&amp;'Per Match'!$C8&amp;"*")*3)+(COUNTIF('Match Grid'!$F$8:AO$8,"*"&amp;'Per Match'!$C8&amp;"*")*2)++COUNTIF('Match Grid'!$F$9:AO$9,"*"&amp;'Per Match'!$C8&amp;"*"))</f>
        <v>17</v>
      </c>
      <c r="AP8" s="1">
        <f ca="1">IF(AP$2&gt;TODAY(),NA(),(COUNTIF('Match Grid'!$F$7:AQ$7,"*"&amp;'Per Match'!$C8&amp;"*")*3)+(COUNTIF('Match Grid'!$F$8:AP$8,"*"&amp;'Per Match'!$C8&amp;"*")*2)++COUNTIF('Match Grid'!$F$9:AP$9,"*"&amp;'Per Match'!$C8&amp;"*"))</f>
        <v>17</v>
      </c>
      <c r="AQ8" s="1">
        <f ca="1">IF(AQ$2&gt;TODAY(),NA(),(COUNTIF('Match Grid'!$F$7:AR$7,"*"&amp;'Per Match'!$C8&amp;"*")*3)+(COUNTIF('Match Grid'!$F$8:AQ$8,"*"&amp;'Per Match'!$C8&amp;"*")*2)++COUNTIF('Match Grid'!$F$9:AQ$9,"*"&amp;'Per Match'!$C8&amp;"*"))</f>
        <v>17</v>
      </c>
      <c r="AR8" s="1">
        <f ca="1">IF(AR$2&gt;TODAY(),NA(),(COUNTIF('Match Grid'!$F$7:AS$7,"*"&amp;'Per Match'!$C8&amp;"*")*3)+(COUNTIF('Match Grid'!$F$8:AR$8,"*"&amp;'Per Match'!$C8&amp;"*")*2)++COUNTIF('Match Grid'!$F$9:AR$9,"*"&amp;'Per Match'!$C8&amp;"*"))</f>
        <v>17</v>
      </c>
      <c r="AS8" s="39">
        <f ca="1">IF(AS$2&gt;TODAY(),NA(),(COUNTIF('Match Grid'!$F$7:AT$7,"*"&amp;'Per Match'!$C8&amp;"*")*3)+(COUNTIF('Match Grid'!$F$8:AS$8,"*"&amp;'Per Match'!$C8&amp;"*")*2)++COUNTIF('Match Grid'!$F$9:AS$9,"*"&amp;'Per Match'!$C8&amp;"*"))</f>
        <v>17</v>
      </c>
    </row>
    <row r="9" spans="2:45" x14ac:dyDescent="0.2">
      <c r="B9" s="2">
        <v>8</v>
      </c>
      <c r="C9" s="2" t="s">
        <v>118</v>
      </c>
      <c r="D9" s="1">
        <v>0</v>
      </c>
      <c r="E9" s="1">
        <f ca="1">IF(E$2&gt;TODAY(),NA(),(COUNTIF('Match Grid'!F$7:$F$7,"*"&amp;'Per Match'!$C9&amp;"*")*3)+(COUNTIF('Match Grid'!E$8:$F$8,"*"&amp;'Per Match'!$C9&amp;"*")*2)++COUNTIF('Match Grid'!E$9:$F$9,"*"&amp;'Per Match'!$C9&amp;"*"))</f>
        <v>0</v>
      </c>
      <c r="F9" s="1">
        <f ca="1">IF(F$2&gt;TODAY(),NA(),(COUNTIF('Match Grid'!$F$7:G$7,"*"&amp;'Per Match'!$C9&amp;"*")*3)+(COUNTIF('Match Grid'!F$8:$F$8,"*"&amp;'Per Match'!$C9&amp;"*")*2)++COUNTIF('Match Grid'!F$9:$F$9,"*"&amp;'Per Match'!$C9&amp;"*"))</f>
        <v>0</v>
      </c>
      <c r="G9" s="1">
        <f ca="1">IF(G$2&gt;TODAY(),NA(),(COUNTIF('Match Grid'!$F$7:H$7,"*"&amp;'Per Match'!$C9&amp;"*")*3)+(COUNTIF('Match Grid'!$F$8:G$8,"*"&amp;'Per Match'!$C9&amp;"*")*2)++COUNTIF('Match Grid'!$F$9:G$9,"*"&amp;'Per Match'!$C9&amp;"*"))</f>
        <v>0</v>
      </c>
      <c r="H9" s="1">
        <f ca="1">IF(H$2&gt;TODAY(),NA(),(COUNTIF('Match Grid'!$F$7:I$7,"*"&amp;'Per Match'!$C9&amp;"*")*3)+(COUNTIF('Match Grid'!$F$8:H$8,"*"&amp;'Per Match'!$C9&amp;"*")*2)++COUNTIF('Match Grid'!$F$9:H$9,"*"&amp;'Per Match'!$C9&amp;"*"))</f>
        <v>0</v>
      </c>
      <c r="I9" s="39">
        <f ca="1">IF(I$2&gt;TODAY(),NA(),(COUNTIF('Match Grid'!$F$7:J$7,"*"&amp;'Per Match'!$C9&amp;"*")*3)+(COUNTIF('Match Grid'!$F$8:I$8,"*"&amp;'Per Match'!$C9&amp;"*")*2)++COUNTIF('Match Grid'!$F$9:I$9,"*"&amp;'Per Match'!$C9&amp;"*"))</f>
        <v>0</v>
      </c>
      <c r="J9" s="1">
        <f ca="1">IF(J$2&gt;TODAY(),NA(),(COUNTIF('Match Grid'!$F$7:K$7,"*"&amp;'Per Match'!$C9&amp;"*")*3)+(COUNTIF('Match Grid'!$F$8:J$8,"*"&amp;'Per Match'!$C9&amp;"*")*2)++COUNTIF('Match Grid'!$F$9:J$9,"*"&amp;'Per Match'!$C9&amp;"*"))</f>
        <v>0</v>
      </c>
      <c r="K9" s="1">
        <f ca="1">IF(K$2&gt;TODAY(),NA(),(COUNTIF('Match Grid'!$F$7:L$7,"*"&amp;'Per Match'!$C9&amp;"*")*3)+(COUNTIF('Match Grid'!$F$8:K$8,"*"&amp;'Per Match'!$C9&amp;"*")*2)++COUNTIF('Match Grid'!$F$9:K$9,"*"&amp;'Per Match'!$C9&amp;"*"))</f>
        <v>0</v>
      </c>
      <c r="L9" s="1">
        <f ca="1">IF(L$2&gt;TODAY(),NA(),(COUNTIF('Match Grid'!$F$7:M$7,"*"&amp;'Per Match'!$C9&amp;"*")*3)+(COUNTIF('Match Grid'!$F$8:L$8,"*"&amp;'Per Match'!$C9&amp;"*")*2)++COUNTIF('Match Grid'!$F$9:L$9,"*"&amp;'Per Match'!$C9&amp;"*"))</f>
        <v>0</v>
      </c>
      <c r="M9" s="1">
        <f ca="1">IF(M$2&gt;TODAY(),NA(),(COUNTIF('Match Grid'!$F$7:N$7,"*"&amp;'Per Match'!$C9&amp;"*")*3)+(COUNTIF('Match Grid'!$F$8:M$8,"*"&amp;'Per Match'!$C9&amp;"*")*2)++COUNTIF('Match Grid'!$F$9:M$9,"*"&amp;'Per Match'!$C9&amp;"*"))</f>
        <v>0</v>
      </c>
      <c r="N9" s="39">
        <f ca="1">IF(N$2&gt;TODAY(),NA(),(COUNTIF('Match Grid'!$F$7:O$7,"*"&amp;'Per Match'!$C9&amp;"*")*3)+(COUNTIF('Match Grid'!$F$8:N$8,"*"&amp;'Per Match'!$C9&amp;"*")*2)++COUNTIF('Match Grid'!$F$9:N$9,"*"&amp;'Per Match'!$C9&amp;"*"))</f>
        <v>0</v>
      </c>
      <c r="O9" s="1">
        <f ca="1">IF(O$2&gt;TODAY(),NA(),(COUNTIF('Match Grid'!$F$7:P$7,"*"&amp;'Per Match'!$C9&amp;"*")*3)+(COUNTIF('Match Grid'!$F$8:O$8,"*"&amp;'Per Match'!$C9&amp;"*")*2)++COUNTIF('Match Grid'!$F$9:O$9,"*"&amp;'Per Match'!$C9&amp;"*"))</f>
        <v>0</v>
      </c>
      <c r="P9" s="1">
        <f ca="1">IF(P$2&gt;TODAY(),NA(),(COUNTIF('Match Grid'!$F$7:Q$7,"*"&amp;'Per Match'!$C9&amp;"*")*3)+(COUNTIF('Match Grid'!$F$8:P$8,"*"&amp;'Per Match'!$C9&amp;"*")*2)++COUNTIF('Match Grid'!$F$9:P$9,"*"&amp;'Per Match'!$C9&amp;"*"))</f>
        <v>0</v>
      </c>
      <c r="Q9" s="1">
        <f ca="1">IF(Q$2&gt;TODAY(),NA(),(COUNTIF('Match Grid'!$F$7:R$7,"*"&amp;'Per Match'!$C9&amp;"*")*3)+(COUNTIF('Match Grid'!$F$8:Q$8,"*"&amp;'Per Match'!$C9&amp;"*")*2)++COUNTIF('Match Grid'!$F$9:Q$9,"*"&amp;'Per Match'!$C9&amp;"*"))</f>
        <v>0</v>
      </c>
      <c r="R9" s="1">
        <f ca="1">IF(R$2&gt;TODAY(),NA(),(COUNTIF('Match Grid'!$F$7:S$7,"*"&amp;'Per Match'!$C9&amp;"*")*3)+(COUNTIF('Match Grid'!$F$8:R$8,"*"&amp;'Per Match'!$C9&amp;"*")*2)++COUNTIF('Match Grid'!$F$9:R$9,"*"&amp;'Per Match'!$C9&amp;"*"))</f>
        <v>0</v>
      </c>
      <c r="S9" s="39">
        <f ca="1">IF(S$2&gt;TODAY(),NA(),(COUNTIF('Match Grid'!$F$7:T$7,"*"&amp;'Per Match'!$C9&amp;"*")*3)+(COUNTIF('Match Grid'!$F$8:S$8,"*"&amp;'Per Match'!$C9&amp;"*")*2)++COUNTIF('Match Grid'!$F$9:S$9,"*"&amp;'Per Match'!$C9&amp;"*"))</f>
        <v>0</v>
      </c>
      <c r="T9" s="1">
        <f ca="1">IF(T$2&gt;TODAY(),NA(),(COUNTIF('Match Grid'!$F$7:U$7,"*"&amp;'Per Match'!$C9&amp;"*")*3)+(COUNTIF('Match Grid'!$F$8:T$8,"*"&amp;'Per Match'!$C9&amp;"*")*2)++COUNTIF('Match Grid'!$F$9:T$9,"*"&amp;'Per Match'!$C9&amp;"*"))</f>
        <v>0</v>
      </c>
      <c r="U9" s="1">
        <f ca="1">IF(U$2&gt;TODAY(),NA(),(COUNTIF('Match Grid'!$F$7:V$7,"*"&amp;'Per Match'!$C9&amp;"*")*3)+(COUNTIF('Match Grid'!$F$8:U$8,"*"&amp;'Per Match'!$C9&amp;"*")*2)++COUNTIF('Match Grid'!$F$9:U$9,"*"&amp;'Per Match'!$C9&amp;"*"))</f>
        <v>0</v>
      </c>
      <c r="V9" s="1">
        <f ca="1">IF(V$2&gt;TODAY(),NA(),(COUNTIF('Match Grid'!$F$7:W$7,"*"&amp;'Per Match'!$C9&amp;"*")*3)+(COUNTIF('Match Grid'!$F$8:V$8,"*"&amp;'Per Match'!$C9&amp;"*")*2)++COUNTIF('Match Grid'!$F$9:V$9,"*"&amp;'Per Match'!$C9&amp;"*"))</f>
        <v>0</v>
      </c>
      <c r="W9" s="1">
        <f ca="1">IF(W$2&gt;TODAY(),NA(),(COUNTIF('Match Grid'!$F$7:X$7,"*"&amp;'Per Match'!$C9&amp;"*")*3)+(COUNTIF('Match Grid'!$F$8:W$8,"*"&amp;'Per Match'!$C9&amp;"*")*2)++COUNTIF('Match Grid'!$F$9:W$9,"*"&amp;'Per Match'!$C9&amp;"*"))</f>
        <v>0</v>
      </c>
      <c r="X9" s="39">
        <f ca="1">IF(X$2&gt;TODAY(),NA(),(COUNTIF('Match Grid'!$F$7:Y$7,"*"&amp;'Per Match'!$C9&amp;"*")*3)+(COUNTIF('Match Grid'!$F$8:X$8,"*"&amp;'Per Match'!$C9&amp;"*")*2)++COUNTIF('Match Grid'!$F$9:X$9,"*"&amp;'Per Match'!$C9&amp;"*"))</f>
        <v>0</v>
      </c>
      <c r="Y9" s="1">
        <f ca="1">IF(Y$2&gt;TODAY(),NA(),(COUNTIF('Match Grid'!$F$7:Z$7,"*"&amp;'Per Match'!$C9&amp;"*")*3)+(COUNTIF('Match Grid'!$F$8:Y$8,"*"&amp;'Per Match'!$C9&amp;"*")*2)++COUNTIF('Match Grid'!$F$9:Y$9,"*"&amp;'Per Match'!$C9&amp;"*"))</f>
        <v>0</v>
      </c>
      <c r="Z9" s="1">
        <f ca="1">IF(Z$2&gt;TODAY(),NA(),(COUNTIF('Match Grid'!$F$7:AA$7,"*"&amp;'Per Match'!$C9&amp;"*")*3)+(COUNTIF('Match Grid'!$F$8:Z$8,"*"&amp;'Per Match'!$C9&amp;"*")*2)++COUNTIF('Match Grid'!$F$9:Z$9,"*"&amp;'Per Match'!$C9&amp;"*"))</f>
        <v>0</v>
      </c>
      <c r="AA9" s="1">
        <f ca="1">IF(AA$2&gt;TODAY(),NA(),(COUNTIF('Match Grid'!$F$7:AB$7,"*"&amp;'Per Match'!$C9&amp;"*")*3)+(COUNTIF('Match Grid'!$F$8:AA$8,"*"&amp;'Per Match'!$C9&amp;"*")*2)++COUNTIF('Match Grid'!$F$9:AA$9,"*"&amp;'Per Match'!$C9&amp;"*"))</f>
        <v>0</v>
      </c>
      <c r="AB9" s="1">
        <f ca="1">IF(AB$2&gt;TODAY(),NA(),(COUNTIF('Match Grid'!$F$7:AC$7,"*"&amp;'Per Match'!$C9&amp;"*")*3)+(COUNTIF('Match Grid'!$F$8:AB$8,"*"&amp;'Per Match'!$C9&amp;"*")*2)++COUNTIF('Match Grid'!$F$9:AB$9,"*"&amp;'Per Match'!$C9&amp;"*"))</f>
        <v>0</v>
      </c>
      <c r="AC9" s="39">
        <f ca="1">IF(AC$2&gt;TODAY(),NA(),(COUNTIF('Match Grid'!$F$7:AD$7,"*"&amp;'Per Match'!$C9&amp;"*")*3)+(COUNTIF('Match Grid'!$F$8:AC$8,"*"&amp;'Per Match'!$C9&amp;"*")*2)++COUNTIF('Match Grid'!$F$9:AC$9,"*"&amp;'Per Match'!$C9&amp;"*"))</f>
        <v>0</v>
      </c>
      <c r="AD9" s="1">
        <f ca="1">IF(AD$2&gt;TODAY(),NA(),(COUNTIF('Match Grid'!$F$7:AE$7,"*"&amp;'Per Match'!$C9&amp;"*")*3)+(COUNTIF('Match Grid'!$F$8:AD$8,"*"&amp;'Per Match'!$C9&amp;"*")*2)++COUNTIF('Match Grid'!$F$9:AD$9,"*"&amp;'Per Match'!$C9&amp;"*"))</f>
        <v>0</v>
      </c>
      <c r="AE9" s="1">
        <f ca="1">IF(AE$2&gt;TODAY(),NA(),(COUNTIF('Match Grid'!$F$7:AF$7,"*"&amp;'Per Match'!$C9&amp;"*")*3)+(COUNTIF('Match Grid'!$F$8:AE$8,"*"&amp;'Per Match'!$C9&amp;"*")*2)++COUNTIF('Match Grid'!$F$9:AE$9,"*"&amp;'Per Match'!$C9&amp;"*"))</f>
        <v>0</v>
      </c>
      <c r="AF9" s="1">
        <f ca="1">IF(AF$2&gt;TODAY(),NA(),(COUNTIF('Match Grid'!$F$7:AG$7,"*"&amp;'Per Match'!$C9&amp;"*")*3)+(COUNTIF('Match Grid'!$F$8:AF$8,"*"&amp;'Per Match'!$C9&amp;"*")*2)++COUNTIF('Match Grid'!$F$9:AF$9,"*"&amp;'Per Match'!$C9&amp;"*"))</f>
        <v>3</v>
      </c>
      <c r="AG9" s="1">
        <f ca="1">IF(AG$2&gt;TODAY(),NA(),(COUNTIF('Match Grid'!$F$7:AH$7,"*"&amp;'Per Match'!$C9&amp;"*")*3)+(COUNTIF('Match Grid'!$F$8:AG$8,"*"&amp;'Per Match'!$C9&amp;"*")*2)++COUNTIF('Match Grid'!$F$9:AG$9,"*"&amp;'Per Match'!$C9&amp;"*"))</f>
        <v>3</v>
      </c>
      <c r="AH9" s="39">
        <f ca="1">IF(AH$2&gt;TODAY(),NA(),(COUNTIF('Match Grid'!$F$7:AI$7,"*"&amp;'Per Match'!$C9&amp;"*")*3)+(COUNTIF('Match Grid'!$F$8:AH$8,"*"&amp;'Per Match'!$C9&amp;"*")*2)++COUNTIF('Match Grid'!$F$9:AH$9,"*"&amp;'Per Match'!$C9&amp;"*"))</f>
        <v>3</v>
      </c>
      <c r="AI9" s="1">
        <f ca="1">IF(AI$2&gt;TODAY(),NA(),(COUNTIF('Match Grid'!$F$7:AJ$7,"*"&amp;'Per Match'!$C9&amp;"*")*3)+(COUNTIF('Match Grid'!$F$8:AI$8,"*"&amp;'Per Match'!$C9&amp;"*")*2)++COUNTIF('Match Grid'!$F$9:AI$9,"*"&amp;'Per Match'!$C9&amp;"*"))</f>
        <v>5</v>
      </c>
      <c r="AJ9" s="1">
        <f ca="1">IF(AJ$2&gt;TODAY(),NA(),(COUNTIF('Match Grid'!$F$7:AK$7,"*"&amp;'Per Match'!$C9&amp;"*")*3)+(COUNTIF('Match Grid'!$F$8:AJ$8,"*"&amp;'Per Match'!$C9&amp;"*")*2)++COUNTIF('Match Grid'!$F$9:AJ$9,"*"&amp;'Per Match'!$C9&amp;"*"))</f>
        <v>6</v>
      </c>
      <c r="AK9" s="1">
        <f ca="1">IF(AK$2&gt;TODAY(),NA(),(COUNTIF('Match Grid'!$F$7:AL$7,"*"&amp;'Per Match'!$C9&amp;"*")*3)+(COUNTIF('Match Grid'!$F$8:AK$8,"*"&amp;'Per Match'!$C9&amp;"*")*2)++COUNTIF('Match Grid'!$F$9:AK$9,"*"&amp;'Per Match'!$C9&amp;"*"))</f>
        <v>6</v>
      </c>
      <c r="AL9" s="1">
        <f ca="1">IF(AL$2&gt;TODAY(),NA(),(COUNTIF('Match Grid'!$F$7:AM$7,"*"&amp;'Per Match'!$C9&amp;"*")*3)+(COUNTIF('Match Grid'!$F$8:AL$8,"*"&amp;'Per Match'!$C9&amp;"*")*2)++COUNTIF('Match Grid'!$F$9:AL$9,"*"&amp;'Per Match'!$C9&amp;"*"))</f>
        <v>6</v>
      </c>
      <c r="AM9" s="39">
        <f ca="1">IF(AM$2&gt;TODAY(),NA(),(COUNTIF('Match Grid'!$F$7:AN$7,"*"&amp;'Per Match'!$C9&amp;"*")*3)+(COUNTIF('Match Grid'!$F$8:AM$8,"*"&amp;'Per Match'!$C9&amp;"*")*2)++COUNTIF('Match Grid'!$F$9:AM$9,"*"&amp;'Per Match'!$C9&amp;"*"))</f>
        <v>6</v>
      </c>
      <c r="AN9" s="1">
        <f ca="1">IF(AN$2&gt;TODAY(),NA(),(COUNTIF('Match Grid'!$F$7:AO$7,"*"&amp;'Per Match'!$C9&amp;"*")*3)+(COUNTIF('Match Grid'!$F$8:AN$8,"*"&amp;'Per Match'!$C9&amp;"*")*2)++COUNTIF('Match Grid'!$F$9:AN$9,"*"&amp;'Per Match'!$C9&amp;"*"))</f>
        <v>6</v>
      </c>
      <c r="AO9" s="1">
        <f ca="1">IF(AO$2&gt;TODAY(),NA(),(COUNTIF('Match Grid'!$F$7:AP$7,"*"&amp;'Per Match'!$C9&amp;"*")*3)+(COUNTIF('Match Grid'!$F$8:AO$8,"*"&amp;'Per Match'!$C9&amp;"*")*2)++COUNTIF('Match Grid'!$F$9:AO$9,"*"&amp;'Per Match'!$C9&amp;"*"))</f>
        <v>6</v>
      </c>
      <c r="AP9" s="1">
        <f ca="1">IF(AP$2&gt;TODAY(),NA(),(COUNTIF('Match Grid'!$F$7:AQ$7,"*"&amp;'Per Match'!$C9&amp;"*")*3)+(COUNTIF('Match Grid'!$F$8:AP$8,"*"&amp;'Per Match'!$C9&amp;"*")*2)++COUNTIF('Match Grid'!$F$9:AP$9,"*"&amp;'Per Match'!$C9&amp;"*"))</f>
        <v>6</v>
      </c>
      <c r="AQ9" s="1">
        <f ca="1">IF(AQ$2&gt;TODAY(),NA(),(COUNTIF('Match Grid'!$F$7:AR$7,"*"&amp;'Per Match'!$C9&amp;"*")*3)+(COUNTIF('Match Grid'!$F$8:AQ$8,"*"&amp;'Per Match'!$C9&amp;"*")*2)++COUNTIF('Match Grid'!$F$9:AQ$9,"*"&amp;'Per Match'!$C9&amp;"*"))</f>
        <v>6</v>
      </c>
      <c r="AR9" s="1">
        <f ca="1">IF(AR$2&gt;TODAY(),NA(),(COUNTIF('Match Grid'!$F$7:AS$7,"*"&amp;'Per Match'!$C9&amp;"*")*3)+(COUNTIF('Match Grid'!$F$8:AR$8,"*"&amp;'Per Match'!$C9&amp;"*")*2)++COUNTIF('Match Grid'!$F$9:AR$9,"*"&amp;'Per Match'!$C9&amp;"*"))</f>
        <v>6</v>
      </c>
      <c r="AS9" s="39">
        <f ca="1">IF(AS$2&gt;TODAY(),NA(),(COUNTIF('Match Grid'!$F$7:AT$7,"*"&amp;'Per Match'!$C9&amp;"*")*3)+(COUNTIF('Match Grid'!$F$8:AS$8,"*"&amp;'Per Match'!$C9&amp;"*")*2)++COUNTIF('Match Grid'!$F$9:AS$9,"*"&amp;'Per Match'!$C9&amp;"*"))</f>
        <v>6</v>
      </c>
    </row>
    <row r="10" spans="2:45" x14ac:dyDescent="0.2">
      <c r="B10" s="2">
        <v>9</v>
      </c>
      <c r="C10" s="2" t="s">
        <v>6</v>
      </c>
      <c r="D10" s="1">
        <v>0</v>
      </c>
      <c r="E10" s="1">
        <f ca="1">IF(E$2&gt;TODAY(),NA(),(COUNTIF('Match Grid'!F$7:$F$7,"*"&amp;'Per Match'!$C10&amp;"*")*3)+(COUNTIF('Match Grid'!E$8:$F$8,"*"&amp;'Per Match'!$C10&amp;"*")*2)++COUNTIF('Match Grid'!E$9:$F$9,"*"&amp;'Per Match'!$C10&amp;"*"))</f>
        <v>0</v>
      </c>
      <c r="F10" s="1">
        <f ca="1">IF(F$2&gt;TODAY(),NA(),(COUNTIF('Match Grid'!$F$7:G$7,"*"&amp;'Per Match'!$C10&amp;"*")*3)+(COUNTIF('Match Grid'!F$8:$F$8,"*"&amp;'Per Match'!$C10&amp;"*")*2)++COUNTIF('Match Grid'!F$9:$F$9,"*"&amp;'Per Match'!$C10&amp;"*"))</f>
        <v>0</v>
      </c>
      <c r="G10" s="1">
        <f ca="1">IF(G$2&gt;TODAY(),NA(),(COUNTIF('Match Grid'!$F$7:H$7,"*"&amp;'Per Match'!$C10&amp;"*")*3)+(COUNTIF('Match Grid'!$F$8:G$8,"*"&amp;'Per Match'!$C10&amp;"*")*2)++COUNTIF('Match Grid'!$F$9:G$9,"*"&amp;'Per Match'!$C10&amp;"*"))</f>
        <v>0</v>
      </c>
      <c r="H10" s="1">
        <f ca="1">IF(H$2&gt;TODAY(),NA(),(COUNTIF('Match Grid'!$F$7:I$7,"*"&amp;'Per Match'!$C10&amp;"*")*3)+(COUNTIF('Match Grid'!$F$8:H$8,"*"&amp;'Per Match'!$C10&amp;"*")*2)++COUNTIF('Match Grid'!$F$9:H$9,"*"&amp;'Per Match'!$C10&amp;"*"))</f>
        <v>0</v>
      </c>
      <c r="I10" s="39">
        <f ca="1">IF(I$2&gt;TODAY(),NA(),(COUNTIF('Match Grid'!$F$7:J$7,"*"&amp;'Per Match'!$C10&amp;"*")*3)+(COUNTIF('Match Grid'!$F$8:I$8,"*"&amp;'Per Match'!$C10&amp;"*")*2)++COUNTIF('Match Grid'!$F$9:I$9,"*"&amp;'Per Match'!$C10&amp;"*"))</f>
        <v>0</v>
      </c>
      <c r="J10" s="1">
        <f ca="1">IF(J$2&gt;TODAY(),NA(),(COUNTIF('Match Grid'!$F$7:K$7,"*"&amp;'Per Match'!$C10&amp;"*")*3)+(COUNTIF('Match Grid'!$F$8:J$8,"*"&amp;'Per Match'!$C10&amp;"*")*2)++COUNTIF('Match Grid'!$F$9:J$9,"*"&amp;'Per Match'!$C10&amp;"*"))</f>
        <v>0</v>
      </c>
      <c r="K10" s="1">
        <f ca="1">IF(K$2&gt;TODAY(),NA(),(COUNTIF('Match Grid'!$F$7:L$7,"*"&amp;'Per Match'!$C10&amp;"*")*3)+(COUNTIF('Match Grid'!$F$8:K$8,"*"&amp;'Per Match'!$C10&amp;"*")*2)++COUNTIF('Match Grid'!$F$9:K$9,"*"&amp;'Per Match'!$C10&amp;"*"))</f>
        <v>0</v>
      </c>
      <c r="L10" s="1">
        <f ca="1">IF(L$2&gt;TODAY(),NA(),(COUNTIF('Match Grid'!$F$7:M$7,"*"&amp;'Per Match'!$C10&amp;"*")*3)+(COUNTIF('Match Grid'!$F$8:L$8,"*"&amp;'Per Match'!$C10&amp;"*")*2)++COUNTIF('Match Grid'!$F$9:L$9,"*"&amp;'Per Match'!$C10&amp;"*"))</f>
        <v>0</v>
      </c>
      <c r="M10" s="1">
        <f ca="1">IF(M$2&gt;TODAY(),NA(),(COUNTIF('Match Grid'!$F$7:N$7,"*"&amp;'Per Match'!$C10&amp;"*")*3)+(COUNTIF('Match Grid'!$F$8:M$8,"*"&amp;'Per Match'!$C10&amp;"*")*2)++COUNTIF('Match Grid'!$F$9:M$9,"*"&amp;'Per Match'!$C10&amp;"*"))</f>
        <v>0</v>
      </c>
      <c r="N10" s="39">
        <f ca="1">IF(N$2&gt;TODAY(),NA(),(COUNTIF('Match Grid'!$F$7:O$7,"*"&amp;'Per Match'!$C10&amp;"*")*3)+(COUNTIF('Match Grid'!$F$8:N$8,"*"&amp;'Per Match'!$C10&amp;"*")*2)++COUNTIF('Match Grid'!$F$9:N$9,"*"&amp;'Per Match'!$C10&amp;"*"))</f>
        <v>1</v>
      </c>
      <c r="O10" s="1">
        <f ca="1">IF(O$2&gt;TODAY(),NA(),(COUNTIF('Match Grid'!$F$7:P$7,"*"&amp;'Per Match'!$C10&amp;"*")*3)+(COUNTIF('Match Grid'!$F$8:O$8,"*"&amp;'Per Match'!$C10&amp;"*")*2)++COUNTIF('Match Grid'!$F$9:O$9,"*"&amp;'Per Match'!$C10&amp;"*"))</f>
        <v>1</v>
      </c>
      <c r="P10" s="1">
        <f ca="1">IF(P$2&gt;TODAY(),NA(),(COUNTIF('Match Grid'!$F$7:Q$7,"*"&amp;'Per Match'!$C10&amp;"*")*3)+(COUNTIF('Match Grid'!$F$8:P$8,"*"&amp;'Per Match'!$C10&amp;"*")*2)++COUNTIF('Match Grid'!$F$9:P$9,"*"&amp;'Per Match'!$C10&amp;"*"))</f>
        <v>1</v>
      </c>
      <c r="Q10" s="1">
        <f ca="1">IF(Q$2&gt;TODAY(),NA(),(COUNTIF('Match Grid'!$F$7:R$7,"*"&amp;'Per Match'!$C10&amp;"*")*3)+(COUNTIF('Match Grid'!$F$8:Q$8,"*"&amp;'Per Match'!$C10&amp;"*")*2)++COUNTIF('Match Grid'!$F$9:Q$9,"*"&amp;'Per Match'!$C10&amp;"*"))</f>
        <v>1</v>
      </c>
      <c r="R10" s="1">
        <f ca="1">IF(R$2&gt;TODAY(),NA(),(COUNTIF('Match Grid'!$F$7:S$7,"*"&amp;'Per Match'!$C10&amp;"*")*3)+(COUNTIF('Match Grid'!$F$8:R$8,"*"&amp;'Per Match'!$C10&amp;"*")*2)++COUNTIF('Match Grid'!$F$9:R$9,"*"&amp;'Per Match'!$C10&amp;"*"))</f>
        <v>1</v>
      </c>
      <c r="S10" s="39">
        <f ca="1">IF(S$2&gt;TODAY(),NA(),(COUNTIF('Match Grid'!$F$7:T$7,"*"&amp;'Per Match'!$C10&amp;"*")*3)+(COUNTIF('Match Grid'!$F$8:S$8,"*"&amp;'Per Match'!$C10&amp;"*")*2)++COUNTIF('Match Grid'!$F$9:S$9,"*"&amp;'Per Match'!$C10&amp;"*"))</f>
        <v>1</v>
      </c>
      <c r="T10" s="1">
        <f ca="1">IF(T$2&gt;TODAY(),NA(),(COUNTIF('Match Grid'!$F$7:U$7,"*"&amp;'Per Match'!$C10&amp;"*")*3)+(COUNTIF('Match Grid'!$F$8:T$8,"*"&amp;'Per Match'!$C10&amp;"*")*2)++COUNTIF('Match Grid'!$F$9:T$9,"*"&amp;'Per Match'!$C10&amp;"*"))</f>
        <v>1</v>
      </c>
      <c r="U10" s="1">
        <f ca="1">IF(U$2&gt;TODAY(),NA(),(COUNTIF('Match Grid'!$F$7:V$7,"*"&amp;'Per Match'!$C10&amp;"*")*3)+(COUNTIF('Match Grid'!$F$8:U$8,"*"&amp;'Per Match'!$C10&amp;"*")*2)++COUNTIF('Match Grid'!$F$9:U$9,"*"&amp;'Per Match'!$C10&amp;"*"))</f>
        <v>1</v>
      </c>
      <c r="V10" s="1">
        <f ca="1">IF(V$2&gt;TODAY(),NA(),(COUNTIF('Match Grid'!$F$7:W$7,"*"&amp;'Per Match'!$C10&amp;"*")*3)+(COUNTIF('Match Grid'!$F$8:V$8,"*"&amp;'Per Match'!$C10&amp;"*")*2)++COUNTIF('Match Grid'!$F$9:V$9,"*"&amp;'Per Match'!$C10&amp;"*"))</f>
        <v>1</v>
      </c>
      <c r="W10" s="1">
        <f ca="1">IF(W$2&gt;TODAY(),NA(),(COUNTIF('Match Grid'!$F$7:X$7,"*"&amp;'Per Match'!$C10&amp;"*")*3)+(COUNTIF('Match Grid'!$F$8:W$8,"*"&amp;'Per Match'!$C10&amp;"*")*2)++COUNTIF('Match Grid'!$F$9:W$9,"*"&amp;'Per Match'!$C10&amp;"*"))</f>
        <v>1</v>
      </c>
      <c r="X10" s="39">
        <f ca="1">IF(X$2&gt;TODAY(),NA(),(COUNTIF('Match Grid'!$F$7:Y$7,"*"&amp;'Per Match'!$C10&amp;"*")*3)+(COUNTIF('Match Grid'!$F$8:X$8,"*"&amp;'Per Match'!$C10&amp;"*")*2)++COUNTIF('Match Grid'!$F$9:X$9,"*"&amp;'Per Match'!$C10&amp;"*"))</f>
        <v>1</v>
      </c>
      <c r="Y10" s="1">
        <f ca="1">IF(Y$2&gt;TODAY(),NA(),(COUNTIF('Match Grid'!$F$7:Z$7,"*"&amp;'Per Match'!$C10&amp;"*")*3)+(COUNTIF('Match Grid'!$F$8:Y$8,"*"&amp;'Per Match'!$C10&amp;"*")*2)++COUNTIF('Match Grid'!$F$9:Y$9,"*"&amp;'Per Match'!$C10&amp;"*"))</f>
        <v>1</v>
      </c>
      <c r="Z10" s="1">
        <f ca="1">IF(Z$2&gt;TODAY(),NA(),(COUNTIF('Match Grid'!$F$7:AA$7,"*"&amp;'Per Match'!$C10&amp;"*")*3)+(COUNTIF('Match Grid'!$F$8:Z$8,"*"&amp;'Per Match'!$C10&amp;"*")*2)++COUNTIF('Match Grid'!$F$9:Z$9,"*"&amp;'Per Match'!$C10&amp;"*"))</f>
        <v>1</v>
      </c>
      <c r="AA10" s="1">
        <f ca="1">IF(AA$2&gt;TODAY(),NA(),(COUNTIF('Match Grid'!$F$7:AB$7,"*"&amp;'Per Match'!$C10&amp;"*")*3)+(COUNTIF('Match Grid'!$F$8:AA$8,"*"&amp;'Per Match'!$C10&amp;"*")*2)++COUNTIF('Match Grid'!$F$9:AA$9,"*"&amp;'Per Match'!$C10&amp;"*"))</f>
        <v>1</v>
      </c>
      <c r="AB10" s="1">
        <f ca="1">IF(AB$2&gt;TODAY(),NA(),(COUNTIF('Match Grid'!$F$7:AC$7,"*"&amp;'Per Match'!$C10&amp;"*")*3)+(COUNTIF('Match Grid'!$F$8:AB$8,"*"&amp;'Per Match'!$C10&amp;"*")*2)++COUNTIF('Match Grid'!$F$9:AB$9,"*"&amp;'Per Match'!$C10&amp;"*"))</f>
        <v>1</v>
      </c>
      <c r="AC10" s="39">
        <f ca="1">IF(AC$2&gt;TODAY(),NA(),(COUNTIF('Match Grid'!$F$7:AD$7,"*"&amp;'Per Match'!$C10&amp;"*")*3)+(COUNTIF('Match Grid'!$F$8:AC$8,"*"&amp;'Per Match'!$C10&amp;"*")*2)++COUNTIF('Match Grid'!$F$9:AC$9,"*"&amp;'Per Match'!$C10&amp;"*"))</f>
        <v>1</v>
      </c>
      <c r="AD10" s="1">
        <f ca="1">IF(AD$2&gt;TODAY(),NA(),(COUNTIF('Match Grid'!$F$7:AE$7,"*"&amp;'Per Match'!$C10&amp;"*")*3)+(COUNTIF('Match Grid'!$F$8:AD$8,"*"&amp;'Per Match'!$C10&amp;"*")*2)++COUNTIF('Match Grid'!$F$9:AD$9,"*"&amp;'Per Match'!$C10&amp;"*"))</f>
        <v>1</v>
      </c>
      <c r="AE10" s="1">
        <f ca="1">IF(AE$2&gt;TODAY(),NA(),(COUNTIF('Match Grid'!$F$7:AF$7,"*"&amp;'Per Match'!$C10&amp;"*")*3)+(COUNTIF('Match Grid'!$F$8:AE$8,"*"&amp;'Per Match'!$C10&amp;"*")*2)++COUNTIF('Match Grid'!$F$9:AE$9,"*"&amp;'Per Match'!$C10&amp;"*"))</f>
        <v>1</v>
      </c>
      <c r="AF10" s="1">
        <f ca="1">IF(AF$2&gt;TODAY(),NA(),(COUNTIF('Match Grid'!$F$7:AG$7,"*"&amp;'Per Match'!$C10&amp;"*")*3)+(COUNTIF('Match Grid'!$F$8:AF$8,"*"&amp;'Per Match'!$C10&amp;"*")*2)++COUNTIF('Match Grid'!$F$9:AF$9,"*"&amp;'Per Match'!$C10&amp;"*"))</f>
        <v>1</v>
      </c>
      <c r="AG10" s="1">
        <f ca="1">IF(AG$2&gt;TODAY(),NA(),(COUNTIF('Match Grid'!$F$7:AH$7,"*"&amp;'Per Match'!$C10&amp;"*")*3)+(COUNTIF('Match Grid'!$F$8:AG$8,"*"&amp;'Per Match'!$C10&amp;"*")*2)++COUNTIF('Match Grid'!$F$9:AG$9,"*"&amp;'Per Match'!$C10&amp;"*"))</f>
        <v>1</v>
      </c>
      <c r="AH10" s="39">
        <f ca="1">IF(AH$2&gt;TODAY(),NA(),(COUNTIF('Match Grid'!$F$7:AI$7,"*"&amp;'Per Match'!$C10&amp;"*")*3)+(COUNTIF('Match Grid'!$F$8:AH$8,"*"&amp;'Per Match'!$C10&amp;"*")*2)++COUNTIF('Match Grid'!$F$9:AH$9,"*"&amp;'Per Match'!$C10&amp;"*"))</f>
        <v>1</v>
      </c>
      <c r="AI10" s="1">
        <f ca="1">IF(AI$2&gt;TODAY(),NA(),(COUNTIF('Match Grid'!$F$7:AJ$7,"*"&amp;'Per Match'!$C10&amp;"*")*3)+(COUNTIF('Match Grid'!$F$8:AI$8,"*"&amp;'Per Match'!$C10&amp;"*")*2)++COUNTIF('Match Grid'!$F$9:AI$9,"*"&amp;'Per Match'!$C10&amp;"*"))</f>
        <v>1</v>
      </c>
      <c r="AJ10" s="1">
        <f ca="1">IF(AJ$2&gt;TODAY(),NA(),(COUNTIF('Match Grid'!$F$7:AK$7,"*"&amp;'Per Match'!$C10&amp;"*")*3)+(COUNTIF('Match Grid'!$F$8:AJ$8,"*"&amp;'Per Match'!$C10&amp;"*")*2)++COUNTIF('Match Grid'!$F$9:AJ$9,"*"&amp;'Per Match'!$C10&amp;"*"))</f>
        <v>1</v>
      </c>
      <c r="AK10" s="1">
        <f ca="1">IF(AK$2&gt;TODAY(),NA(),(COUNTIF('Match Grid'!$F$7:AL$7,"*"&amp;'Per Match'!$C10&amp;"*")*3)+(COUNTIF('Match Grid'!$F$8:AK$8,"*"&amp;'Per Match'!$C10&amp;"*")*2)++COUNTIF('Match Grid'!$F$9:AK$9,"*"&amp;'Per Match'!$C10&amp;"*"))</f>
        <v>1</v>
      </c>
      <c r="AL10" s="1">
        <f ca="1">IF(AL$2&gt;TODAY(),NA(),(COUNTIF('Match Grid'!$F$7:AM$7,"*"&amp;'Per Match'!$C10&amp;"*")*3)+(COUNTIF('Match Grid'!$F$8:AL$8,"*"&amp;'Per Match'!$C10&amp;"*")*2)++COUNTIF('Match Grid'!$F$9:AL$9,"*"&amp;'Per Match'!$C10&amp;"*"))</f>
        <v>1</v>
      </c>
      <c r="AM10" s="39">
        <f ca="1">IF(AM$2&gt;TODAY(),NA(),(COUNTIF('Match Grid'!$F$7:AN$7,"*"&amp;'Per Match'!$C10&amp;"*")*3)+(COUNTIF('Match Grid'!$F$8:AM$8,"*"&amp;'Per Match'!$C10&amp;"*")*2)++COUNTIF('Match Grid'!$F$9:AM$9,"*"&amp;'Per Match'!$C10&amp;"*"))</f>
        <v>1</v>
      </c>
      <c r="AN10" s="1">
        <f ca="1">IF(AN$2&gt;TODAY(),NA(),(COUNTIF('Match Grid'!$F$7:AO$7,"*"&amp;'Per Match'!$C10&amp;"*")*3)+(COUNTIF('Match Grid'!$F$8:AN$8,"*"&amp;'Per Match'!$C10&amp;"*")*2)++COUNTIF('Match Grid'!$F$9:AN$9,"*"&amp;'Per Match'!$C10&amp;"*"))</f>
        <v>1</v>
      </c>
      <c r="AO10" s="1">
        <f ca="1">IF(AO$2&gt;TODAY(),NA(),(COUNTIF('Match Grid'!$F$7:AP$7,"*"&amp;'Per Match'!$C10&amp;"*")*3)+(COUNTIF('Match Grid'!$F$8:AO$8,"*"&amp;'Per Match'!$C10&amp;"*")*2)++COUNTIF('Match Grid'!$F$9:AO$9,"*"&amp;'Per Match'!$C10&amp;"*"))</f>
        <v>1</v>
      </c>
      <c r="AP10" s="1">
        <f ca="1">IF(AP$2&gt;TODAY(),NA(),(COUNTIF('Match Grid'!$F$7:AQ$7,"*"&amp;'Per Match'!$C10&amp;"*")*3)+(COUNTIF('Match Grid'!$F$8:AP$8,"*"&amp;'Per Match'!$C10&amp;"*")*2)++COUNTIF('Match Grid'!$F$9:AP$9,"*"&amp;'Per Match'!$C10&amp;"*"))</f>
        <v>1</v>
      </c>
      <c r="AQ10" s="1">
        <f ca="1">IF(AQ$2&gt;TODAY(),NA(),(COUNTIF('Match Grid'!$F$7:AR$7,"*"&amp;'Per Match'!$C10&amp;"*")*3)+(COUNTIF('Match Grid'!$F$8:AQ$8,"*"&amp;'Per Match'!$C10&amp;"*")*2)++COUNTIF('Match Grid'!$F$9:AQ$9,"*"&amp;'Per Match'!$C10&amp;"*"))</f>
        <v>1</v>
      </c>
      <c r="AR10" s="1">
        <f ca="1">IF(AR$2&gt;TODAY(),NA(),(COUNTIF('Match Grid'!$F$7:AS$7,"*"&amp;'Per Match'!$C10&amp;"*")*3)+(COUNTIF('Match Grid'!$F$8:AR$8,"*"&amp;'Per Match'!$C10&amp;"*")*2)++COUNTIF('Match Grid'!$F$9:AR$9,"*"&amp;'Per Match'!$C10&amp;"*"))</f>
        <v>1</v>
      </c>
      <c r="AS10" s="39">
        <f ca="1">IF(AS$2&gt;TODAY(),NA(),(COUNTIF('Match Grid'!$F$7:AT$7,"*"&amp;'Per Match'!$C10&amp;"*")*3)+(COUNTIF('Match Grid'!$F$8:AS$8,"*"&amp;'Per Match'!$C10&amp;"*")*2)++COUNTIF('Match Grid'!$F$9:AS$9,"*"&amp;'Per Match'!$C10&amp;"*"))</f>
        <v>1</v>
      </c>
    </row>
    <row r="11" spans="2:45" x14ac:dyDescent="0.2">
      <c r="B11" s="2">
        <v>10</v>
      </c>
      <c r="C11" s="2" t="s">
        <v>7</v>
      </c>
      <c r="D11" s="1">
        <v>0</v>
      </c>
      <c r="E11" s="1">
        <f ca="1">IF(E$2&gt;TODAY(),NA(),(COUNTIF('Match Grid'!F$7:$F$7,"*"&amp;'Per Match'!$C11&amp;"*")*3)+(COUNTIF('Match Grid'!E$8:$F$8,"*"&amp;'Per Match'!$C11&amp;"*")*2)++COUNTIF('Match Grid'!E$9:$F$9,"*"&amp;'Per Match'!$C11&amp;"*"))</f>
        <v>0</v>
      </c>
      <c r="F11" s="1">
        <f ca="1">IF(F$2&gt;TODAY(),NA(),(COUNTIF('Match Grid'!$F$7:G$7,"*"&amp;'Per Match'!$C11&amp;"*")*3)+(COUNTIF('Match Grid'!F$8:$F$8,"*"&amp;'Per Match'!$C11&amp;"*")*2)++COUNTIF('Match Grid'!F$9:$F$9,"*"&amp;'Per Match'!$C11&amp;"*"))</f>
        <v>0</v>
      </c>
      <c r="G11" s="1">
        <f ca="1">IF(G$2&gt;TODAY(),NA(),(COUNTIF('Match Grid'!$F$7:H$7,"*"&amp;'Per Match'!$C11&amp;"*")*3)+(COUNTIF('Match Grid'!$F$8:G$8,"*"&amp;'Per Match'!$C11&amp;"*")*2)++COUNTIF('Match Grid'!$F$9:G$9,"*"&amp;'Per Match'!$C11&amp;"*"))</f>
        <v>0</v>
      </c>
      <c r="H11" s="1">
        <f ca="1">IF(H$2&gt;TODAY(),NA(),(COUNTIF('Match Grid'!$F$7:I$7,"*"&amp;'Per Match'!$C11&amp;"*")*3)+(COUNTIF('Match Grid'!$F$8:H$8,"*"&amp;'Per Match'!$C11&amp;"*")*2)++COUNTIF('Match Grid'!$F$9:H$9,"*"&amp;'Per Match'!$C11&amp;"*"))</f>
        <v>0</v>
      </c>
      <c r="I11" s="39">
        <f ca="1">IF(I$2&gt;TODAY(),NA(),(COUNTIF('Match Grid'!$F$7:J$7,"*"&amp;'Per Match'!$C11&amp;"*")*3)+(COUNTIF('Match Grid'!$F$8:I$8,"*"&amp;'Per Match'!$C11&amp;"*")*2)++COUNTIF('Match Grid'!$F$9:I$9,"*"&amp;'Per Match'!$C11&amp;"*"))</f>
        <v>0</v>
      </c>
      <c r="J11" s="1">
        <f ca="1">IF(J$2&gt;TODAY(),NA(),(COUNTIF('Match Grid'!$F$7:K$7,"*"&amp;'Per Match'!$C11&amp;"*")*3)+(COUNTIF('Match Grid'!$F$8:J$8,"*"&amp;'Per Match'!$C11&amp;"*")*2)++COUNTIF('Match Grid'!$F$9:J$9,"*"&amp;'Per Match'!$C11&amp;"*"))</f>
        <v>0</v>
      </c>
      <c r="K11" s="1">
        <f ca="1">IF(K$2&gt;TODAY(),NA(),(COUNTIF('Match Grid'!$F$7:L$7,"*"&amp;'Per Match'!$C11&amp;"*")*3)+(COUNTIF('Match Grid'!$F$8:K$8,"*"&amp;'Per Match'!$C11&amp;"*")*2)++COUNTIF('Match Grid'!$F$9:K$9,"*"&amp;'Per Match'!$C11&amp;"*"))</f>
        <v>1</v>
      </c>
      <c r="L11" s="1">
        <f ca="1">IF(L$2&gt;TODAY(),NA(),(COUNTIF('Match Grid'!$F$7:M$7,"*"&amp;'Per Match'!$C11&amp;"*")*3)+(COUNTIF('Match Grid'!$F$8:L$8,"*"&amp;'Per Match'!$C11&amp;"*")*2)++COUNTIF('Match Grid'!$F$9:L$9,"*"&amp;'Per Match'!$C11&amp;"*"))</f>
        <v>1</v>
      </c>
      <c r="M11" s="1">
        <f ca="1">IF(M$2&gt;TODAY(),NA(),(COUNTIF('Match Grid'!$F$7:N$7,"*"&amp;'Per Match'!$C11&amp;"*")*3)+(COUNTIF('Match Grid'!$F$8:M$8,"*"&amp;'Per Match'!$C11&amp;"*")*2)++COUNTIF('Match Grid'!$F$9:M$9,"*"&amp;'Per Match'!$C11&amp;"*"))</f>
        <v>1</v>
      </c>
      <c r="N11" s="39">
        <f ca="1">IF(N$2&gt;TODAY(),NA(),(COUNTIF('Match Grid'!$F$7:O$7,"*"&amp;'Per Match'!$C11&amp;"*")*3)+(COUNTIF('Match Grid'!$F$8:N$8,"*"&amp;'Per Match'!$C11&amp;"*")*2)++COUNTIF('Match Grid'!$F$9:N$9,"*"&amp;'Per Match'!$C11&amp;"*"))</f>
        <v>1</v>
      </c>
      <c r="O11" s="1">
        <f ca="1">IF(O$2&gt;TODAY(),NA(),(COUNTIF('Match Grid'!$F$7:P$7,"*"&amp;'Per Match'!$C11&amp;"*")*3)+(COUNTIF('Match Grid'!$F$8:O$8,"*"&amp;'Per Match'!$C11&amp;"*")*2)++COUNTIF('Match Grid'!$F$9:O$9,"*"&amp;'Per Match'!$C11&amp;"*"))</f>
        <v>1</v>
      </c>
      <c r="P11" s="1">
        <f ca="1">IF(P$2&gt;TODAY(),NA(),(COUNTIF('Match Grid'!$F$7:Q$7,"*"&amp;'Per Match'!$C11&amp;"*")*3)+(COUNTIF('Match Grid'!$F$8:P$8,"*"&amp;'Per Match'!$C11&amp;"*")*2)++COUNTIF('Match Grid'!$F$9:P$9,"*"&amp;'Per Match'!$C11&amp;"*"))</f>
        <v>1</v>
      </c>
      <c r="Q11" s="1">
        <f ca="1">IF(Q$2&gt;TODAY(),NA(),(COUNTIF('Match Grid'!$F$7:R$7,"*"&amp;'Per Match'!$C11&amp;"*")*3)+(COUNTIF('Match Grid'!$F$8:Q$8,"*"&amp;'Per Match'!$C11&amp;"*")*2)++COUNTIF('Match Grid'!$F$9:Q$9,"*"&amp;'Per Match'!$C11&amp;"*"))</f>
        <v>1</v>
      </c>
      <c r="R11" s="1">
        <f ca="1">IF(R$2&gt;TODAY(),NA(),(COUNTIF('Match Grid'!$F$7:S$7,"*"&amp;'Per Match'!$C11&amp;"*")*3)+(COUNTIF('Match Grid'!$F$8:R$8,"*"&amp;'Per Match'!$C11&amp;"*")*2)++COUNTIF('Match Grid'!$F$9:R$9,"*"&amp;'Per Match'!$C11&amp;"*"))</f>
        <v>1</v>
      </c>
      <c r="S11" s="39">
        <f ca="1">IF(S$2&gt;TODAY(),NA(),(COUNTIF('Match Grid'!$F$7:T$7,"*"&amp;'Per Match'!$C11&amp;"*")*3)+(COUNTIF('Match Grid'!$F$8:S$8,"*"&amp;'Per Match'!$C11&amp;"*")*2)++COUNTIF('Match Grid'!$F$9:S$9,"*"&amp;'Per Match'!$C11&amp;"*"))</f>
        <v>1</v>
      </c>
      <c r="T11" s="1">
        <f ca="1">IF(T$2&gt;TODAY(),NA(),(COUNTIF('Match Grid'!$F$7:U$7,"*"&amp;'Per Match'!$C11&amp;"*")*3)+(COUNTIF('Match Grid'!$F$8:T$8,"*"&amp;'Per Match'!$C11&amp;"*")*2)++COUNTIF('Match Grid'!$F$9:T$9,"*"&amp;'Per Match'!$C11&amp;"*"))</f>
        <v>1</v>
      </c>
      <c r="U11" s="1">
        <f ca="1">IF(U$2&gt;TODAY(),NA(),(COUNTIF('Match Grid'!$F$7:V$7,"*"&amp;'Per Match'!$C11&amp;"*")*3)+(COUNTIF('Match Grid'!$F$8:U$8,"*"&amp;'Per Match'!$C11&amp;"*")*2)++COUNTIF('Match Grid'!$F$9:U$9,"*"&amp;'Per Match'!$C11&amp;"*"))</f>
        <v>1</v>
      </c>
      <c r="V11" s="1">
        <f ca="1">IF(V$2&gt;TODAY(),NA(),(COUNTIF('Match Grid'!$F$7:W$7,"*"&amp;'Per Match'!$C11&amp;"*")*3)+(COUNTIF('Match Grid'!$F$8:V$8,"*"&amp;'Per Match'!$C11&amp;"*")*2)++COUNTIF('Match Grid'!$F$9:V$9,"*"&amp;'Per Match'!$C11&amp;"*"))</f>
        <v>1</v>
      </c>
      <c r="W11" s="1">
        <f ca="1">IF(W$2&gt;TODAY(),NA(),(COUNTIF('Match Grid'!$F$7:X$7,"*"&amp;'Per Match'!$C11&amp;"*")*3)+(COUNTIF('Match Grid'!$F$8:W$8,"*"&amp;'Per Match'!$C11&amp;"*")*2)++COUNTIF('Match Grid'!$F$9:W$9,"*"&amp;'Per Match'!$C11&amp;"*"))</f>
        <v>1</v>
      </c>
      <c r="X11" s="39">
        <f ca="1">IF(X$2&gt;TODAY(),NA(),(COUNTIF('Match Grid'!$F$7:Y$7,"*"&amp;'Per Match'!$C11&amp;"*")*3)+(COUNTIF('Match Grid'!$F$8:X$8,"*"&amp;'Per Match'!$C11&amp;"*")*2)++COUNTIF('Match Grid'!$F$9:X$9,"*"&amp;'Per Match'!$C11&amp;"*"))</f>
        <v>1</v>
      </c>
      <c r="Y11" s="1">
        <f ca="1">IF(Y$2&gt;TODAY(),NA(),(COUNTIF('Match Grid'!$F$7:Z$7,"*"&amp;'Per Match'!$C11&amp;"*")*3)+(COUNTIF('Match Grid'!$F$8:Y$8,"*"&amp;'Per Match'!$C11&amp;"*")*2)++COUNTIF('Match Grid'!$F$9:Y$9,"*"&amp;'Per Match'!$C11&amp;"*"))</f>
        <v>1</v>
      </c>
      <c r="Z11" s="1">
        <f ca="1">IF(Z$2&gt;TODAY(),NA(),(COUNTIF('Match Grid'!$F$7:AA$7,"*"&amp;'Per Match'!$C11&amp;"*")*3)+(COUNTIF('Match Grid'!$F$8:Z$8,"*"&amp;'Per Match'!$C11&amp;"*")*2)++COUNTIF('Match Grid'!$F$9:Z$9,"*"&amp;'Per Match'!$C11&amp;"*"))</f>
        <v>1</v>
      </c>
      <c r="AA11" s="1">
        <f ca="1">IF(AA$2&gt;TODAY(),NA(),(COUNTIF('Match Grid'!$F$7:AB$7,"*"&amp;'Per Match'!$C11&amp;"*")*3)+(COUNTIF('Match Grid'!$F$8:AA$8,"*"&amp;'Per Match'!$C11&amp;"*")*2)++COUNTIF('Match Grid'!$F$9:AA$9,"*"&amp;'Per Match'!$C11&amp;"*"))</f>
        <v>1</v>
      </c>
      <c r="AB11" s="1">
        <f ca="1">IF(AB$2&gt;TODAY(),NA(),(COUNTIF('Match Grid'!$F$7:AC$7,"*"&amp;'Per Match'!$C11&amp;"*")*3)+(COUNTIF('Match Grid'!$F$8:AB$8,"*"&amp;'Per Match'!$C11&amp;"*")*2)++COUNTIF('Match Grid'!$F$9:AB$9,"*"&amp;'Per Match'!$C11&amp;"*"))</f>
        <v>2</v>
      </c>
      <c r="AC11" s="39">
        <f ca="1">IF(AC$2&gt;TODAY(),NA(),(COUNTIF('Match Grid'!$F$7:AD$7,"*"&amp;'Per Match'!$C11&amp;"*")*3)+(COUNTIF('Match Grid'!$F$8:AC$8,"*"&amp;'Per Match'!$C11&amp;"*")*2)++COUNTIF('Match Grid'!$F$9:AC$9,"*"&amp;'Per Match'!$C11&amp;"*"))</f>
        <v>4</v>
      </c>
      <c r="AD11" s="1">
        <f ca="1">IF(AD$2&gt;TODAY(),NA(),(COUNTIF('Match Grid'!$F$7:AE$7,"*"&amp;'Per Match'!$C11&amp;"*")*3)+(COUNTIF('Match Grid'!$F$8:AD$8,"*"&amp;'Per Match'!$C11&amp;"*")*2)++COUNTIF('Match Grid'!$F$9:AD$9,"*"&amp;'Per Match'!$C11&amp;"*"))</f>
        <v>4</v>
      </c>
      <c r="AE11" s="1">
        <f ca="1">IF(AE$2&gt;TODAY(),NA(),(COUNTIF('Match Grid'!$F$7:AF$7,"*"&amp;'Per Match'!$C11&amp;"*")*3)+(COUNTIF('Match Grid'!$F$8:AE$8,"*"&amp;'Per Match'!$C11&amp;"*")*2)++COUNTIF('Match Grid'!$F$9:AE$9,"*"&amp;'Per Match'!$C11&amp;"*"))</f>
        <v>5</v>
      </c>
      <c r="AF11" s="1">
        <f ca="1">IF(AF$2&gt;TODAY(),NA(),(COUNTIF('Match Grid'!$F$7:AG$7,"*"&amp;'Per Match'!$C11&amp;"*")*3)+(COUNTIF('Match Grid'!$F$8:AF$8,"*"&amp;'Per Match'!$C11&amp;"*")*2)++COUNTIF('Match Grid'!$F$9:AF$9,"*"&amp;'Per Match'!$C11&amp;"*"))</f>
        <v>5</v>
      </c>
      <c r="AG11" s="1">
        <f ca="1">IF(AG$2&gt;TODAY(),NA(),(COUNTIF('Match Grid'!$F$7:AH$7,"*"&amp;'Per Match'!$C11&amp;"*")*3)+(COUNTIF('Match Grid'!$F$8:AG$8,"*"&amp;'Per Match'!$C11&amp;"*")*2)++COUNTIF('Match Grid'!$F$9:AG$9,"*"&amp;'Per Match'!$C11&amp;"*"))</f>
        <v>5</v>
      </c>
      <c r="AH11" s="39">
        <f ca="1">IF(AH$2&gt;TODAY(),NA(),(COUNTIF('Match Grid'!$F$7:AI$7,"*"&amp;'Per Match'!$C11&amp;"*")*3)+(COUNTIF('Match Grid'!$F$8:AH$8,"*"&amp;'Per Match'!$C11&amp;"*")*2)++COUNTIF('Match Grid'!$F$9:AH$9,"*"&amp;'Per Match'!$C11&amp;"*"))</f>
        <v>5</v>
      </c>
      <c r="AI11" s="1">
        <f ca="1">IF(AI$2&gt;TODAY(),NA(),(COUNTIF('Match Grid'!$F$7:AJ$7,"*"&amp;'Per Match'!$C11&amp;"*")*3)+(COUNTIF('Match Grid'!$F$8:AI$8,"*"&amp;'Per Match'!$C11&amp;"*")*2)++COUNTIF('Match Grid'!$F$9:AI$9,"*"&amp;'Per Match'!$C11&amp;"*"))</f>
        <v>5</v>
      </c>
      <c r="AJ11" s="1">
        <f ca="1">IF(AJ$2&gt;TODAY(),NA(),(COUNTIF('Match Grid'!$F$7:AK$7,"*"&amp;'Per Match'!$C11&amp;"*")*3)+(COUNTIF('Match Grid'!$F$8:AJ$8,"*"&amp;'Per Match'!$C11&amp;"*")*2)++COUNTIF('Match Grid'!$F$9:AJ$9,"*"&amp;'Per Match'!$C11&amp;"*"))</f>
        <v>5</v>
      </c>
      <c r="AK11" s="1">
        <f ca="1">IF(AK$2&gt;TODAY(),NA(),(COUNTIF('Match Grid'!$F$7:AL$7,"*"&amp;'Per Match'!$C11&amp;"*")*3)+(COUNTIF('Match Grid'!$F$8:AK$8,"*"&amp;'Per Match'!$C11&amp;"*")*2)++COUNTIF('Match Grid'!$F$9:AK$9,"*"&amp;'Per Match'!$C11&amp;"*"))</f>
        <v>5</v>
      </c>
      <c r="AL11" s="1">
        <f ca="1">IF(AL$2&gt;TODAY(),NA(),(COUNTIF('Match Grid'!$F$7:AM$7,"*"&amp;'Per Match'!$C11&amp;"*")*3)+(COUNTIF('Match Grid'!$F$8:AL$8,"*"&amp;'Per Match'!$C11&amp;"*")*2)++COUNTIF('Match Grid'!$F$9:AL$9,"*"&amp;'Per Match'!$C11&amp;"*"))</f>
        <v>5</v>
      </c>
      <c r="AM11" s="39">
        <f ca="1">IF(AM$2&gt;TODAY(),NA(),(COUNTIF('Match Grid'!$F$7:AN$7,"*"&amp;'Per Match'!$C11&amp;"*")*3)+(COUNTIF('Match Grid'!$F$8:AM$8,"*"&amp;'Per Match'!$C11&amp;"*")*2)++COUNTIF('Match Grid'!$F$9:AM$9,"*"&amp;'Per Match'!$C11&amp;"*"))</f>
        <v>8</v>
      </c>
      <c r="AN11" s="1">
        <f ca="1">IF(AN$2&gt;TODAY(),NA(),(COUNTIF('Match Grid'!$F$7:AO$7,"*"&amp;'Per Match'!$C11&amp;"*")*3)+(COUNTIF('Match Grid'!$F$8:AN$8,"*"&amp;'Per Match'!$C11&amp;"*")*2)++COUNTIF('Match Grid'!$F$9:AN$9,"*"&amp;'Per Match'!$C11&amp;"*"))</f>
        <v>11</v>
      </c>
      <c r="AO11" s="1">
        <f ca="1">IF(AO$2&gt;TODAY(),NA(),(COUNTIF('Match Grid'!$F$7:AP$7,"*"&amp;'Per Match'!$C11&amp;"*")*3)+(COUNTIF('Match Grid'!$F$8:AO$8,"*"&amp;'Per Match'!$C11&amp;"*")*2)++COUNTIF('Match Grid'!$F$9:AO$9,"*"&amp;'Per Match'!$C11&amp;"*"))</f>
        <v>11</v>
      </c>
      <c r="AP11" s="1">
        <f ca="1">IF(AP$2&gt;TODAY(),NA(),(COUNTIF('Match Grid'!$F$7:AQ$7,"*"&amp;'Per Match'!$C11&amp;"*")*3)+(COUNTIF('Match Grid'!$F$8:AP$8,"*"&amp;'Per Match'!$C11&amp;"*")*2)++COUNTIF('Match Grid'!$F$9:AP$9,"*"&amp;'Per Match'!$C11&amp;"*"))</f>
        <v>11</v>
      </c>
      <c r="AQ11" s="1">
        <f ca="1">IF(AQ$2&gt;TODAY(),NA(),(COUNTIF('Match Grid'!$F$7:AR$7,"*"&amp;'Per Match'!$C11&amp;"*")*3)+(COUNTIF('Match Grid'!$F$8:AQ$8,"*"&amp;'Per Match'!$C11&amp;"*")*2)++COUNTIF('Match Grid'!$F$9:AQ$9,"*"&amp;'Per Match'!$C11&amp;"*"))</f>
        <v>11</v>
      </c>
      <c r="AR11" s="1">
        <f ca="1">IF(AR$2&gt;TODAY(),NA(),(COUNTIF('Match Grid'!$F$7:AS$7,"*"&amp;'Per Match'!$C11&amp;"*")*3)+(COUNTIF('Match Grid'!$F$8:AR$8,"*"&amp;'Per Match'!$C11&amp;"*")*2)++COUNTIF('Match Grid'!$F$9:AR$9,"*"&amp;'Per Match'!$C11&amp;"*"))</f>
        <v>11</v>
      </c>
      <c r="AS11" s="39">
        <f ca="1">IF(AS$2&gt;TODAY(),NA(),(COUNTIF('Match Grid'!$F$7:AT$7,"*"&amp;'Per Match'!$C11&amp;"*")*3)+(COUNTIF('Match Grid'!$F$8:AS$8,"*"&amp;'Per Match'!$C11&amp;"*")*2)++COUNTIF('Match Grid'!$F$9:AS$9,"*"&amp;'Per Match'!$C11&amp;"*"))</f>
        <v>11</v>
      </c>
    </row>
    <row r="12" spans="2:45" x14ac:dyDescent="0.2">
      <c r="B12" s="2">
        <v>11</v>
      </c>
      <c r="C12" s="2" t="s">
        <v>81</v>
      </c>
      <c r="D12" s="1">
        <v>0</v>
      </c>
      <c r="E12" s="1">
        <f ca="1">IF(E$2&gt;TODAY(),NA(),(COUNTIF('Match Grid'!F$7:$F$7,"*"&amp;'Per Match'!$C12&amp;"*")*3)+(COUNTIF('Match Grid'!E$8:$F$8,"*"&amp;'Per Match'!$C12&amp;"*")*2)++COUNTIF('Match Grid'!E$9:$F$9,"*"&amp;'Per Match'!$C12&amp;"*"))</f>
        <v>0</v>
      </c>
      <c r="F12" s="1">
        <f ca="1">IF(F$2&gt;TODAY(),NA(),(COUNTIF('Match Grid'!$F$7:G$7,"*"&amp;'Per Match'!$C12&amp;"*")*3)+(COUNTIF('Match Grid'!F$8:$F$8,"*"&amp;'Per Match'!$C12&amp;"*")*2)++COUNTIF('Match Grid'!F$9:$F$9,"*"&amp;'Per Match'!$C12&amp;"*"))</f>
        <v>0</v>
      </c>
      <c r="G12" s="1">
        <f ca="1">IF(G$2&gt;TODAY(),NA(),(COUNTIF('Match Grid'!$F$7:H$7,"*"&amp;'Per Match'!$C12&amp;"*")*3)+(COUNTIF('Match Grid'!$F$8:G$8,"*"&amp;'Per Match'!$C12&amp;"*")*2)++COUNTIF('Match Grid'!$F$9:G$9,"*"&amp;'Per Match'!$C12&amp;"*"))</f>
        <v>0</v>
      </c>
      <c r="H12" s="1">
        <f ca="1">IF(H$2&gt;TODAY(),NA(),(COUNTIF('Match Grid'!$F$7:I$7,"*"&amp;'Per Match'!$C12&amp;"*")*3)+(COUNTIF('Match Grid'!$F$8:H$8,"*"&amp;'Per Match'!$C12&amp;"*")*2)++COUNTIF('Match Grid'!$F$9:H$9,"*"&amp;'Per Match'!$C12&amp;"*"))</f>
        <v>0</v>
      </c>
      <c r="I12" s="39">
        <f ca="1">IF(I$2&gt;TODAY(),NA(),(COUNTIF('Match Grid'!$F$7:J$7,"*"&amp;'Per Match'!$C12&amp;"*")*3)+(COUNTIF('Match Grid'!$F$8:I$8,"*"&amp;'Per Match'!$C12&amp;"*")*2)++COUNTIF('Match Grid'!$F$9:I$9,"*"&amp;'Per Match'!$C12&amp;"*"))</f>
        <v>0</v>
      </c>
      <c r="J12" s="1">
        <f ca="1">IF(J$2&gt;TODAY(),NA(),(COUNTIF('Match Grid'!$F$7:K$7,"*"&amp;'Per Match'!$C12&amp;"*")*3)+(COUNTIF('Match Grid'!$F$8:J$8,"*"&amp;'Per Match'!$C12&amp;"*")*2)++COUNTIF('Match Grid'!$F$9:J$9,"*"&amp;'Per Match'!$C12&amp;"*"))</f>
        <v>0</v>
      </c>
      <c r="K12" s="1">
        <f ca="1">IF(K$2&gt;TODAY(),NA(),(COUNTIF('Match Grid'!$F$7:L$7,"*"&amp;'Per Match'!$C12&amp;"*")*3)+(COUNTIF('Match Grid'!$F$8:K$8,"*"&amp;'Per Match'!$C12&amp;"*")*2)++COUNTIF('Match Grid'!$F$9:K$9,"*"&amp;'Per Match'!$C12&amp;"*"))</f>
        <v>0</v>
      </c>
      <c r="L12" s="1">
        <f ca="1">IF(L$2&gt;TODAY(),NA(),(COUNTIF('Match Grid'!$F$7:M$7,"*"&amp;'Per Match'!$C12&amp;"*")*3)+(COUNTIF('Match Grid'!$F$8:L$8,"*"&amp;'Per Match'!$C12&amp;"*")*2)++COUNTIF('Match Grid'!$F$9:L$9,"*"&amp;'Per Match'!$C12&amp;"*"))</f>
        <v>0</v>
      </c>
      <c r="M12" s="1">
        <f ca="1">IF(M$2&gt;TODAY(),NA(),(COUNTIF('Match Grid'!$F$7:N$7,"*"&amp;'Per Match'!$C12&amp;"*")*3)+(COUNTIF('Match Grid'!$F$8:M$8,"*"&amp;'Per Match'!$C12&amp;"*")*2)++COUNTIF('Match Grid'!$F$9:M$9,"*"&amp;'Per Match'!$C12&amp;"*"))</f>
        <v>0</v>
      </c>
      <c r="N12" s="39">
        <f ca="1">IF(N$2&gt;TODAY(),NA(),(COUNTIF('Match Grid'!$F$7:O$7,"*"&amp;'Per Match'!$C12&amp;"*")*3)+(COUNTIF('Match Grid'!$F$8:N$8,"*"&amp;'Per Match'!$C12&amp;"*")*2)++COUNTIF('Match Grid'!$F$9:N$9,"*"&amp;'Per Match'!$C12&amp;"*"))</f>
        <v>0</v>
      </c>
      <c r="O12" s="1">
        <f ca="1">IF(O$2&gt;TODAY(),NA(),(COUNTIF('Match Grid'!$F$7:P$7,"*"&amp;'Per Match'!$C12&amp;"*")*3)+(COUNTIF('Match Grid'!$F$8:O$8,"*"&amp;'Per Match'!$C12&amp;"*")*2)++COUNTIF('Match Grid'!$F$9:O$9,"*"&amp;'Per Match'!$C12&amp;"*"))</f>
        <v>0</v>
      </c>
      <c r="P12" s="1">
        <f ca="1">IF(P$2&gt;TODAY(),NA(),(COUNTIF('Match Grid'!$F$7:Q$7,"*"&amp;'Per Match'!$C12&amp;"*")*3)+(COUNTIF('Match Grid'!$F$8:P$8,"*"&amp;'Per Match'!$C12&amp;"*")*2)++COUNTIF('Match Grid'!$F$9:P$9,"*"&amp;'Per Match'!$C12&amp;"*"))</f>
        <v>0</v>
      </c>
      <c r="Q12" s="1">
        <f ca="1">IF(Q$2&gt;TODAY(),NA(),(COUNTIF('Match Grid'!$F$7:R$7,"*"&amp;'Per Match'!$C12&amp;"*")*3)+(COUNTIF('Match Grid'!$F$8:Q$8,"*"&amp;'Per Match'!$C12&amp;"*")*2)++COUNTIF('Match Grid'!$F$9:Q$9,"*"&amp;'Per Match'!$C12&amp;"*"))</f>
        <v>0</v>
      </c>
      <c r="R12" s="1">
        <f ca="1">IF(R$2&gt;TODAY(),NA(),(COUNTIF('Match Grid'!$F$7:S$7,"*"&amp;'Per Match'!$C12&amp;"*")*3)+(COUNTIF('Match Grid'!$F$8:R$8,"*"&amp;'Per Match'!$C12&amp;"*")*2)++COUNTIF('Match Grid'!$F$9:R$9,"*"&amp;'Per Match'!$C12&amp;"*"))</f>
        <v>0</v>
      </c>
      <c r="S12" s="39">
        <f ca="1">IF(S$2&gt;TODAY(),NA(),(COUNTIF('Match Grid'!$F$7:T$7,"*"&amp;'Per Match'!$C12&amp;"*")*3)+(COUNTIF('Match Grid'!$F$8:S$8,"*"&amp;'Per Match'!$C12&amp;"*")*2)++COUNTIF('Match Grid'!$F$9:S$9,"*"&amp;'Per Match'!$C12&amp;"*"))</f>
        <v>0</v>
      </c>
      <c r="T12" s="1">
        <f ca="1">IF(T$2&gt;TODAY(),NA(),(COUNTIF('Match Grid'!$F$7:U$7,"*"&amp;'Per Match'!$C12&amp;"*")*3)+(COUNTIF('Match Grid'!$F$8:T$8,"*"&amp;'Per Match'!$C12&amp;"*")*2)++COUNTIF('Match Grid'!$F$9:T$9,"*"&amp;'Per Match'!$C12&amp;"*"))</f>
        <v>0</v>
      </c>
      <c r="U12" s="1">
        <f ca="1">IF(U$2&gt;TODAY(),NA(),(COUNTIF('Match Grid'!$F$7:V$7,"*"&amp;'Per Match'!$C12&amp;"*")*3)+(COUNTIF('Match Grid'!$F$8:U$8,"*"&amp;'Per Match'!$C12&amp;"*")*2)++COUNTIF('Match Grid'!$F$9:U$9,"*"&amp;'Per Match'!$C12&amp;"*"))</f>
        <v>0</v>
      </c>
      <c r="V12" s="1">
        <f ca="1">IF(V$2&gt;TODAY(),NA(),(COUNTIF('Match Grid'!$F$7:W$7,"*"&amp;'Per Match'!$C12&amp;"*")*3)+(COUNTIF('Match Grid'!$F$8:V$8,"*"&amp;'Per Match'!$C12&amp;"*")*2)++COUNTIF('Match Grid'!$F$9:V$9,"*"&amp;'Per Match'!$C12&amp;"*"))</f>
        <v>0</v>
      </c>
      <c r="W12" s="1">
        <f ca="1">IF(W$2&gt;TODAY(),NA(),(COUNTIF('Match Grid'!$F$7:X$7,"*"&amp;'Per Match'!$C12&amp;"*")*3)+(COUNTIF('Match Grid'!$F$8:W$8,"*"&amp;'Per Match'!$C12&amp;"*")*2)++COUNTIF('Match Grid'!$F$9:W$9,"*"&amp;'Per Match'!$C12&amp;"*"))</f>
        <v>0</v>
      </c>
      <c r="X12" s="39">
        <f ca="1">IF(X$2&gt;TODAY(),NA(),(COUNTIF('Match Grid'!$F$7:Y$7,"*"&amp;'Per Match'!$C12&amp;"*")*3)+(COUNTIF('Match Grid'!$F$8:X$8,"*"&amp;'Per Match'!$C12&amp;"*")*2)++COUNTIF('Match Grid'!$F$9:X$9,"*"&amp;'Per Match'!$C12&amp;"*"))</f>
        <v>0</v>
      </c>
      <c r="Y12" s="1">
        <f ca="1">IF(Y$2&gt;TODAY(),NA(),(COUNTIF('Match Grid'!$F$7:Z$7,"*"&amp;'Per Match'!$C12&amp;"*")*3)+(COUNTIF('Match Grid'!$F$8:Y$8,"*"&amp;'Per Match'!$C12&amp;"*")*2)++COUNTIF('Match Grid'!$F$9:Y$9,"*"&amp;'Per Match'!$C12&amp;"*"))</f>
        <v>0</v>
      </c>
      <c r="Z12" s="1">
        <f ca="1">IF(Z$2&gt;TODAY(),NA(),(COUNTIF('Match Grid'!$F$7:AA$7,"*"&amp;'Per Match'!$C12&amp;"*")*3)+(COUNTIF('Match Grid'!$F$8:Z$8,"*"&amp;'Per Match'!$C12&amp;"*")*2)++COUNTIF('Match Grid'!$F$9:Z$9,"*"&amp;'Per Match'!$C12&amp;"*"))</f>
        <v>0</v>
      </c>
      <c r="AA12" s="1">
        <f ca="1">IF(AA$2&gt;TODAY(),NA(),(COUNTIF('Match Grid'!$F$7:AB$7,"*"&amp;'Per Match'!$C12&amp;"*")*3)+(COUNTIF('Match Grid'!$F$8:AA$8,"*"&amp;'Per Match'!$C12&amp;"*")*2)++COUNTIF('Match Grid'!$F$9:AA$9,"*"&amp;'Per Match'!$C12&amp;"*"))</f>
        <v>2</v>
      </c>
      <c r="AB12" s="1">
        <f ca="1">IF(AB$2&gt;TODAY(),NA(),(COUNTIF('Match Grid'!$F$7:AC$7,"*"&amp;'Per Match'!$C12&amp;"*")*3)+(COUNTIF('Match Grid'!$F$8:AB$8,"*"&amp;'Per Match'!$C12&amp;"*")*2)++COUNTIF('Match Grid'!$F$9:AB$9,"*"&amp;'Per Match'!$C12&amp;"*"))</f>
        <v>2</v>
      </c>
      <c r="AC12" s="39">
        <f ca="1">IF(AC$2&gt;TODAY(),NA(),(COUNTIF('Match Grid'!$F$7:AD$7,"*"&amp;'Per Match'!$C12&amp;"*")*3)+(COUNTIF('Match Grid'!$F$8:AC$8,"*"&amp;'Per Match'!$C12&amp;"*")*2)++COUNTIF('Match Grid'!$F$9:AC$9,"*"&amp;'Per Match'!$C12&amp;"*"))</f>
        <v>2</v>
      </c>
      <c r="AD12" s="1">
        <f ca="1">IF(AD$2&gt;TODAY(),NA(),(COUNTIF('Match Grid'!$F$7:AE$7,"*"&amp;'Per Match'!$C12&amp;"*")*3)+(COUNTIF('Match Grid'!$F$8:AD$8,"*"&amp;'Per Match'!$C12&amp;"*")*2)++COUNTIF('Match Grid'!$F$9:AD$9,"*"&amp;'Per Match'!$C12&amp;"*"))</f>
        <v>2</v>
      </c>
      <c r="AE12" s="1">
        <f ca="1">IF(AE$2&gt;TODAY(),NA(),(COUNTIF('Match Grid'!$F$7:AF$7,"*"&amp;'Per Match'!$C12&amp;"*")*3)+(COUNTIF('Match Grid'!$F$8:AE$8,"*"&amp;'Per Match'!$C12&amp;"*")*2)++COUNTIF('Match Grid'!$F$9:AE$9,"*"&amp;'Per Match'!$C12&amp;"*"))</f>
        <v>2</v>
      </c>
      <c r="AF12" s="1">
        <f ca="1">IF(AF$2&gt;TODAY(),NA(),(COUNTIF('Match Grid'!$F$7:AG$7,"*"&amp;'Per Match'!$C12&amp;"*")*3)+(COUNTIF('Match Grid'!$F$8:AF$8,"*"&amp;'Per Match'!$C12&amp;"*")*2)++COUNTIF('Match Grid'!$F$9:AF$9,"*"&amp;'Per Match'!$C12&amp;"*"))</f>
        <v>2</v>
      </c>
      <c r="AG12" s="1">
        <f ca="1">IF(AG$2&gt;TODAY(),NA(),(COUNTIF('Match Grid'!$F$7:AH$7,"*"&amp;'Per Match'!$C12&amp;"*")*3)+(COUNTIF('Match Grid'!$F$8:AG$8,"*"&amp;'Per Match'!$C12&amp;"*")*2)++COUNTIF('Match Grid'!$F$9:AG$9,"*"&amp;'Per Match'!$C12&amp;"*"))</f>
        <v>2</v>
      </c>
      <c r="AH12" s="39">
        <f ca="1">IF(AH$2&gt;TODAY(),NA(),(COUNTIF('Match Grid'!$F$7:AI$7,"*"&amp;'Per Match'!$C12&amp;"*")*3)+(COUNTIF('Match Grid'!$F$8:AH$8,"*"&amp;'Per Match'!$C12&amp;"*")*2)++COUNTIF('Match Grid'!$F$9:AH$9,"*"&amp;'Per Match'!$C12&amp;"*"))</f>
        <v>2</v>
      </c>
      <c r="AI12" s="1">
        <f ca="1">IF(AI$2&gt;TODAY(),NA(),(COUNTIF('Match Grid'!$F$7:AJ$7,"*"&amp;'Per Match'!$C12&amp;"*")*3)+(COUNTIF('Match Grid'!$F$8:AI$8,"*"&amp;'Per Match'!$C12&amp;"*")*2)++COUNTIF('Match Grid'!$F$9:AI$9,"*"&amp;'Per Match'!$C12&amp;"*"))</f>
        <v>2</v>
      </c>
      <c r="AJ12" s="1">
        <f ca="1">IF(AJ$2&gt;TODAY(),NA(),(COUNTIF('Match Grid'!$F$7:AK$7,"*"&amp;'Per Match'!$C12&amp;"*")*3)+(COUNTIF('Match Grid'!$F$8:AJ$8,"*"&amp;'Per Match'!$C12&amp;"*")*2)++COUNTIF('Match Grid'!$F$9:AJ$9,"*"&amp;'Per Match'!$C12&amp;"*"))</f>
        <v>2</v>
      </c>
      <c r="AK12" s="1">
        <f ca="1">IF(AK$2&gt;TODAY(),NA(),(COUNTIF('Match Grid'!$F$7:AL$7,"*"&amp;'Per Match'!$C12&amp;"*")*3)+(COUNTIF('Match Grid'!$F$8:AK$8,"*"&amp;'Per Match'!$C12&amp;"*")*2)++COUNTIF('Match Grid'!$F$9:AK$9,"*"&amp;'Per Match'!$C12&amp;"*"))</f>
        <v>2</v>
      </c>
      <c r="AL12" s="1">
        <f ca="1">IF(AL$2&gt;TODAY(),NA(),(COUNTIF('Match Grid'!$F$7:AM$7,"*"&amp;'Per Match'!$C12&amp;"*")*3)+(COUNTIF('Match Grid'!$F$8:AL$8,"*"&amp;'Per Match'!$C12&amp;"*")*2)++COUNTIF('Match Grid'!$F$9:AL$9,"*"&amp;'Per Match'!$C12&amp;"*"))</f>
        <v>7</v>
      </c>
      <c r="AM12" s="39">
        <f ca="1">IF(AM$2&gt;TODAY(),NA(),(COUNTIF('Match Grid'!$F$7:AN$7,"*"&amp;'Per Match'!$C12&amp;"*")*3)+(COUNTIF('Match Grid'!$F$8:AM$8,"*"&amp;'Per Match'!$C12&amp;"*")*2)++COUNTIF('Match Grid'!$F$9:AM$9,"*"&amp;'Per Match'!$C12&amp;"*"))</f>
        <v>7</v>
      </c>
      <c r="AN12" s="1">
        <f ca="1">IF(AN$2&gt;TODAY(),NA(),(COUNTIF('Match Grid'!$F$7:AO$7,"*"&amp;'Per Match'!$C12&amp;"*")*3)+(COUNTIF('Match Grid'!$F$8:AN$8,"*"&amp;'Per Match'!$C12&amp;"*")*2)++COUNTIF('Match Grid'!$F$9:AN$9,"*"&amp;'Per Match'!$C12&amp;"*"))</f>
        <v>7</v>
      </c>
      <c r="AO12" s="1">
        <f ca="1">IF(AO$2&gt;TODAY(),NA(),(COUNTIF('Match Grid'!$F$7:AP$7,"*"&amp;'Per Match'!$C12&amp;"*")*3)+(COUNTIF('Match Grid'!$F$8:AO$8,"*"&amp;'Per Match'!$C12&amp;"*")*2)++COUNTIF('Match Grid'!$F$9:AO$9,"*"&amp;'Per Match'!$C12&amp;"*"))</f>
        <v>8</v>
      </c>
      <c r="AP12" s="1">
        <f ca="1">IF(AP$2&gt;TODAY(),NA(),(COUNTIF('Match Grid'!$F$7:AQ$7,"*"&amp;'Per Match'!$C12&amp;"*")*3)+(COUNTIF('Match Grid'!$F$8:AP$8,"*"&amp;'Per Match'!$C12&amp;"*")*2)++COUNTIF('Match Grid'!$F$9:AP$9,"*"&amp;'Per Match'!$C12&amp;"*"))</f>
        <v>8</v>
      </c>
      <c r="AQ12" s="1">
        <f ca="1">IF(AQ$2&gt;TODAY(),NA(),(COUNTIF('Match Grid'!$F$7:AR$7,"*"&amp;'Per Match'!$C12&amp;"*")*3)+(COUNTIF('Match Grid'!$F$8:AQ$8,"*"&amp;'Per Match'!$C12&amp;"*")*2)++COUNTIF('Match Grid'!$F$9:AQ$9,"*"&amp;'Per Match'!$C12&amp;"*"))</f>
        <v>8</v>
      </c>
      <c r="AR12" s="1">
        <f ca="1">IF(AR$2&gt;TODAY(),NA(),(COUNTIF('Match Grid'!$F$7:AS$7,"*"&amp;'Per Match'!$C12&amp;"*")*3)+(COUNTIF('Match Grid'!$F$8:AR$8,"*"&amp;'Per Match'!$C12&amp;"*")*2)++COUNTIF('Match Grid'!$F$9:AR$9,"*"&amp;'Per Match'!$C12&amp;"*"))</f>
        <v>8</v>
      </c>
      <c r="AS12" s="39">
        <f ca="1">IF(AS$2&gt;TODAY(),NA(),(COUNTIF('Match Grid'!$F$7:AT$7,"*"&amp;'Per Match'!$C12&amp;"*")*3)+(COUNTIF('Match Grid'!$F$8:AS$8,"*"&amp;'Per Match'!$C12&amp;"*")*2)++COUNTIF('Match Grid'!$F$9:AS$9,"*"&amp;'Per Match'!$C12&amp;"*"))</f>
        <v>8</v>
      </c>
    </row>
    <row r="13" spans="2:45" x14ac:dyDescent="0.2">
      <c r="B13" s="2">
        <v>14</v>
      </c>
      <c r="C13" s="2" t="s">
        <v>36</v>
      </c>
      <c r="D13" s="1">
        <v>0</v>
      </c>
      <c r="E13" s="1">
        <f ca="1">IF(E$2&gt;TODAY(),NA(),(COUNTIF('Match Grid'!F$7:$F$7,"*"&amp;'Per Match'!$C13&amp;"*")*3)+(COUNTIF('Match Grid'!E$8:$F$8,"*"&amp;'Per Match'!$C13&amp;"*")*2)++COUNTIF('Match Grid'!E$9:$F$9,"*"&amp;'Per Match'!$C13&amp;"*"))</f>
        <v>3</v>
      </c>
      <c r="F13" s="1">
        <f ca="1">IF(F$2&gt;TODAY(),NA(),(COUNTIF('Match Grid'!$F$7:G$7,"*"&amp;'Per Match'!$C13&amp;"*")*3)+(COUNTIF('Match Grid'!F$8:$F$8,"*"&amp;'Per Match'!$C13&amp;"*")*2)++COUNTIF('Match Grid'!F$9:$F$9,"*"&amp;'Per Match'!$C13&amp;"*"))</f>
        <v>3</v>
      </c>
      <c r="G13" s="1">
        <f ca="1">IF(G$2&gt;TODAY(),NA(),(COUNTIF('Match Grid'!$F$7:H$7,"*"&amp;'Per Match'!$C13&amp;"*")*3)+(COUNTIF('Match Grid'!$F$8:G$8,"*"&amp;'Per Match'!$C13&amp;"*")*2)++COUNTIF('Match Grid'!$F$9:G$9,"*"&amp;'Per Match'!$C13&amp;"*"))</f>
        <v>3</v>
      </c>
      <c r="H13" s="1">
        <f ca="1">IF(H$2&gt;TODAY(),NA(),(COUNTIF('Match Grid'!$F$7:I$7,"*"&amp;'Per Match'!$C13&amp;"*")*3)+(COUNTIF('Match Grid'!$F$8:H$8,"*"&amp;'Per Match'!$C13&amp;"*")*2)++COUNTIF('Match Grid'!$F$9:H$9,"*"&amp;'Per Match'!$C13&amp;"*"))</f>
        <v>3</v>
      </c>
      <c r="I13" s="39">
        <f ca="1">IF(I$2&gt;TODAY(),NA(),(COUNTIF('Match Grid'!$F$7:J$7,"*"&amp;'Per Match'!$C13&amp;"*")*3)+(COUNTIF('Match Grid'!$F$8:I$8,"*"&amp;'Per Match'!$C13&amp;"*")*2)++COUNTIF('Match Grid'!$F$9:I$9,"*"&amp;'Per Match'!$C13&amp;"*"))</f>
        <v>5</v>
      </c>
      <c r="J13" s="1">
        <f ca="1">IF(J$2&gt;TODAY(),NA(),(COUNTIF('Match Grid'!$F$7:K$7,"*"&amp;'Per Match'!$C13&amp;"*")*3)+(COUNTIF('Match Grid'!$F$8:J$8,"*"&amp;'Per Match'!$C13&amp;"*")*2)++COUNTIF('Match Grid'!$F$9:J$9,"*"&amp;'Per Match'!$C13&amp;"*"))</f>
        <v>5</v>
      </c>
      <c r="K13" s="1">
        <f ca="1">IF(K$2&gt;TODAY(),NA(),(COUNTIF('Match Grid'!$F$7:L$7,"*"&amp;'Per Match'!$C13&amp;"*")*3)+(COUNTIF('Match Grid'!$F$8:K$8,"*"&amp;'Per Match'!$C13&amp;"*")*2)++COUNTIF('Match Grid'!$F$9:K$9,"*"&amp;'Per Match'!$C13&amp;"*"))</f>
        <v>7</v>
      </c>
      <c r="L13" s="1">
        <f ca="1">IF(L$2&gt;TODAY(),NA(),(COUNTIF('Match Grid'!$F$7:M$7,"*"&amp;'Per Match'!$C13&amp;"*")*3)+(COUNTIF('Match Grid'!$F$8:L$8,"*"&amp;'Per Match'!$C13&amp;"*")*2)++COUNTIF('Match Grid'!$F$9:L$9,"*"&amp;'Per Match'!$C13&amp;"*"))</f>
        <v>7</v>
      </c>
      <c r="M13" s="1">
        <f ca="1">IF(M$2&gt;TODAY(),NA(),(COUNTIF('Match Grid'!$F$7:N$7,"*"&amp;'Per Match'!$C13&amp;"*")*3)+(COUNTIF('Match Grid'!$F$8:M$8,"*"&amp;'Per Match'!$C13&amp;"*")*2)++COUNTIF('Match Grid'!$F$9:M$9,"*"&amp;'Per Match'!$C13&amp;"*"))</f>
        <v>7</v>
      </c>
      <c r="N13" s="39">
        <f ca="1">IF(N$2&gt;TODAY(),NA(),(COUNTIF('Match Grid'!$F$7:O$7,"*"&amp;'Per Match'!$C13&amp;"*")*3)+(COUNTIF('Match Grid'!$F$8:N$8,"*"&amp;'Per Match'!$C13&amp;"*")*2)++COUNTIF('Match Grid'!$F$9:N$9,"*"&amp;'Per Match'!$C13&amp;"*"))</f>
        <v>7</v>
      </c>
      <c r="O13" s="1">
        <f ca="1">IF(O$2&gt;TODAY(),NA(),(COUNTIF('Match Grid'!$F$7:P$7,"*"&amp;'Per Match'!$C13&amp;"*")*3)+(COUNTIF('Match Grid'!$F$8:O$8,"*"&amp;'Per Match'!$C13&amp;"*")*2)++COUNTIF('Match Grid'!$F$9:O$9,"*"&amp;'Per Match'!$C13&amp;"*"))</f>
        <v>7</v>
      </c>
      <c r="P13" s="1">
        <f ca="1">IF(P$2&gt;TODAY(),NA(),(COUNTIF('Match Grid'!$F$7:Q$7,"*"&amp;'Per Match'!$C13&amp;"*")*3)+(COUNTIF('Match Grid'!$F$8:P$8,"*"&amp;'Per Match'!$C13&amp;"*")*2)++COUNTIF('Match Grid'!$F$9:P$9,"*"&amp;'Per Match'!$C13&amp;"*"))</f>
        <v>7</v>
      </c>
      <c r="Q13" s="1">
        <f ca="1">IF(Q$2&gt;TODAY(),NA(),(COUNTIF('Match Grid'!$F$7:R$7,"*"&amp;'Per Match'!$C13&amp;"*")*3)+(COUNTIF('Match Grid'!$F$8:Q$8,"*"&amp;'Per Match'!$C13&amp;"*")*2)++COUNTIF('Match Grid'!$F$9:Q$9,"*"&amp;'Per Match'!$C13&amp;"*"))</f>
        <v>7</v>
      </c>
      <c r="R13" s="1">
        <f ca="1">IF(R$2&gt;TODAY(),NA(),(COUNTIF('Match Grid'!$F$7:S$7,"*"&amp;'Per Match'!$C13&amp;"*")*3)+(COUNTIF('Match Grid'!$F$8:R$8,"*"&amp;'Per Match'!$C13&amp;"*")*2)++COUNTIF('Match Grid'!$F$9:R$9,"*"&amp;'Per Match'!$C13&amp;"*"))</f>
        <v>7</v>
      </c>
      <c r="S13" s="39">
        <f ca="1">IF(S$2&gt;TODAY(),NA(),(COUNTIF('Match Grid'!$F$7:T$7,"*"&amp;'Per Match'!$C13&amp;"*")*3)+(COUNTIF('Match Grid'!$F$8:S$8,"*"&amp;'Per Match'!$C13&amp;"*")*2)++COUNTIF('Match Grid'!$F$9:S$9,"*"&amp;'Per Match'!$C13&amp;"*"))</f>
        <v>7</v>
      </c>
      <c r="T13" s="1">
        <f ca="1">IF(T$2&gt;TODAY(),NA(),(COUNTIF('Match Grid'!$F$7:U$7,"*"&amp;'Per Match'!$C13&amp;"*")*3)+(COUNTIF('Match Grid'!$F$8:T$8,"*"&amp;'Per Match'!$C13&amp;"*")*2)++COUNTIF('Match Grid'!$F$9:T$9,"*"&amp;'Per Match'!$C13&amp;"*"))</f>
        <v>7</v>
      </c>
      <c r="U13" s="1">
        <f ca="1">IF(U$2&gt;TODAY(),NA(),(COUNTIF('Match Grid'!$F$7:V$7,"*"&amp;'Per Match'!$C13&amp;"*")*3)+(COUNTIF('Match Grid'!$F$8:U$8,"*"&amp;'Per Match'!$C13&amp;"*")*2)++COUNTIF('Match Grid'!$F$9:U$9,"*"&amp;'Per Match'!$C13&amp;"*"))</f>
        <v>7</v>
      </c>
      <c r="V13" s="1">
        <f ca="1">IF(V$2&gt;TODAY(),NA(),(COUNTIF('Match Grid'!$F$7:W$7,"*"&amp;'Per Match'!$C13&amp;"*")*3)+(COUNTIF('Match Grid'!$F$8:V$8,"*"&amp;'Per Match'!$C13&amp;"*")*2)++COUNTIF('Match Grid'!$F$9:V$9,"*"&amp;'Per Match'!$C13&amp;"*"))</f>
        <v>7</v>
      </c>
      <c r="W13" s="1">
        <f ca="1">IF(W$2&gt;TODAY(),NA(),(COUNTIF('Match Grid'!$F$7:X$7,"*"&amp;'Per Match'!$C13&amp;"*")*3)+(COUNTIF('Match Grid'!$F$8:W$8,"*"&amp;'Per Match'!$C13&amp;"*")*2)++COUNTIF('Match Grid'!$F$9:W$9,"*"&amp;'Per Match'!$C13&amp;"*"))</f>
        <v>7</v>
      </c>
      <c r="X13" s="39">
        <f ca="1">IF(X$2&gt;TODAY(),NA(),(COUNTIF('Match Grid'!$F$7:Y$7,"*"&amp;'Per Match'!$C13&amp;"*")*3)+(COUNTIF('Match Grid'!$F$8:X$8,"*"&amp;'Per Match'!$C13&amp;"*")*2)++COUNTIF('Match Grid'!$F$9:X$9,"*"&amp;'Per Match'!$C13&amp;"*"))</f>
        <v>9</v>
      </c>
      <c r="Y13" s="1">
        <f ca="1">IF(Y$2&gt;TODAY(),NA(),(COUNTIF('Match Grid'!$F$7:Z$7,"*"&amp;'Per Match'!$C13&amp;"*")*3)+(COUNTIF('Match Grid'!$F$8:Y$8,"*"&amp;'Per Match'!$C13&amp;"*")*2)++COUNTIF('Match Grid'!$F$9:Y$9,"*"&amp;'Per Match'!$C13&amp;"*"))</f>
        <v>9</v>
      </c>
      <c r="Z13" s="1">
        <f ca="1">IF(Z$2&gt;TODAY(),NA(),(COUNTIF('Match Grid'!$F$7:AA$7,"*"&amp;'Per Match'!$C13&amp;"*")*3)+(COUNTIF('Match Grid'!$F$8:Z$8,"*"&amp;'Per Match'!$C13&amp;"*")*2)++COUNTIF('Match Grid'!$F$9:Z$9,"*"&amp;'Per Match'!$C13&amp;"*"))</f>
        <v>11</v>
      </c>
      <c r="AA13" s="1">
        <f ca="1">IF(AA$2&gt;TODAY(),NA(),(COUNTIF('Match Grid'!$F$7:AB$7,"*"&amp;'Per Match'!$C13&amp;"*")*3)+(COUNTIF('Match Grid'!$F$8:AA$8,"*"&amp;'Per Match'!$C13&amp;"*")*2)++COUNTIF('Match Grid'!$F$9:AA$9,"*"&amp;'Per Match'!$C13&amp;"*"))</f>
        <v>11</v>
      </c>
      <c r="AB13" s="1">
        <f ca="1">IF(AB$2&gt;TODAY(),NA(),(COUNTIF('Match Grid'!$F$7:AC$7,"*"&amp;'Per Match'!$C13&amp;"*")*3)+(COUNTIF('Match Grid'!$F$8:AB$8,"*"&amp;'Per Match'!$C13&amp;"*")*2)++COUNTIF('Match Grid'!$F$9:AB$9,"*"&amp;'Per Match'!$C13&amp;"*"))</f>
        <v>11</v>
      </c>
      <c r="AC13" s="39">
        <f ca="1">IF(AC$2&gt;TODAY(),NA(),(COUNTIF('Match Grid'!$F$7:AD$7,"*"&amp;'Per Match'!$C13&amp;"*")*3)+(COUNTIF('Match Grid'!$F$8:AC$8,"*"&amp;'Per Match'!$C13&amp;"*")*2)++COUNTIF('Match Grid'!$F$9:AC$9,"*"&amp;'Per Match'!$C13&amp;"*"))</f>
        <v>14</v>
      </c>
      <c r="AD13" s="1">
        <f ca="1">IF(AD$2&gt;TODAY(),NA(),(COUNTIF('Match Grid'!$F$7:AE$7,"*"&amp;'Per Match'!$C13&amp;"*")*3)+(COUNTIF('Match Grid'!$F$8:AD$8,"*"&amp;'Per Match'!$C13&amp;"*")*2)++COUNTIF('Match Grid'!$F$9:AD$9,"*"&amp;'Per Match'!$C13&amp;"*"))</f>
        <v>14</v>
      </c>
      <c r="AE13" s="1">
        <f ca="1">IF(AE$2&gt;TODAY(),NA(),(COUNTIF('Match Grid'!$F$7:AF$7,"*"&amp;'Per Match'!$C13&amp;"*")*3)+(COUNTIF('Match Grid'!$F$8:AE$8,"*"&amp;'Per Match'!$C13&amp;"*")*2)++COUNTIF('Match Grid'!$F$9:AE$9,"*"&amp;'Per Match'!$C13&amp;"*"))</f>
        <v>14</v>
      </c>
      <c r="AF13" s="1">
        <f ca="1">IF(AF$2&gt;TODAY(),NA(),(COUNTIF('Match Grid'!$F$7:AG$7,"*"&amp;'Per Match'!$C13&amp;"*")*3)+(COUNTIF('Match Grid'!$F$8:AF$8,"*"&amp;'Per Match'!$C13&amp;"*")*2)++COUNTIF('Match Grid'!$F$9:AF$9,"*"&amp;'Per Match'!$C13&amp;"*"))</f>
        <v>14</v>
      </c>
      <c r="AG13" s="1">
        <f ca="1">IF(AG$2&gt;TODAY(),NA(),(COUNTIF('Match Grid'!$F$7:AH$7,"*"&amp;'Per Match'!$C13&amp;"*")*3)+(COUNTIF('Match Grid'!$F$8:AG$8,"*"&amp;'Per Match'!$C13&amp;"*")*2)++COUNTIF('Match Grid'!$F$9:AG$9,"*"&amp;'Per Match'!$C13&amp;"*"))</f>
        <v>17</v>
      </c>
      <c r="AH13" s="39">
        <f ca="1">IF(AH$2&gt;TODAY(),NA(),(COUNTIF('Match Grid'!$F$7:AI$7,"*"&amp;'Per Match'!$C13&amp;"*")*3)+(COUNTIF('Match Grid'!$F$8:AH$8,"*"&amp;'Per Match'!$C13&amp;"*")*2)++COUNTIF('Match Grid'!$F$9:AH$9,"*"&amp;'Per Match'!$C13&amp;"*"))</f>
        <v>17</v>
      </c>
      <c r="AI13" s="1">
        <f ca="1">IF(AI$2&gt;TODAY(),NA(),(COUNTIF('Match Grid'!$F$7:AJ$7,"*"&amp;'Per Match'!$C13&amp;"*")*3)+(COUNTIF('Match Grid'!$F$8:AI$8,"*"&amp;'Per Match'!$C13&amp;"*")*2)++COUNTIF('Match Grid'!$F$9:AI$9,"*"&amp;'Per Match'!$C13&amp;"*"))</f>
        <v>17</v>
      </c>
      <c r="AJ13" s="1">
        <f ca="1">IF(AJ$2&gt;TODAY(),NA(),(COUNTIF('Match Grid'!$F$7:AK$7,"*"&amp;'Per Match'!$C13&amp;"*")*3)+(COUNTIF('Match Grid'!$F$8:AJ$8,"*"&amp;'Per Match'!$C13&amp;"*")*2)++COUNTIF('Match Grid'!$F$9:AJ$9,"*"&amp;'Per Match'!$C13&amp;"*"))</f>
        <v>17</v>
      </c>
      <c r="AK13" s="1">
        <f ca="1">IF(AK$2&gt;TODAY(),NA(),(COUNTIF('Match Grid'!$F$7:AL$7,"*"&amp;'Per Match'!$C13&amp;"*")*3)+(COUNTIF('Match Grid'!$F$8:AK$8,"*"&amp;'Per Match'!$C13&amp;"*")*2)++COUNTIF('Match Grid'!$F$9:AK$9,"*"&amp;'Per Match'!$C13&amp;"*"))</f>
        <v>17</v>
      </c>
      <c r="AL13" s="1">
        <f ca="1">IF(AL$2&gt;TODAY(),NA(),(COUNTIF('Match Grid'!$F$7:AM$7,"*"&amp;'Per Match'!$C13&amp;"*")*3)+(COUNTIF('Match Grid'!$F$8:AL$8,"*"&amp;'Per Match'!$C13&amp;"*")*2)++COUNTIF('Match Grid'!$F$9:AL$9,"*"&amp;'Per Match'!$C13&amp;"*"))</f>
        <v>17</v>
      </c>
      <c r="AM13" s="39">
        <f ca="1">IF(AM$2&gt;TODAY(),NA(),(COUNTIF('Match Grid'!$F$7:AN$7,"*"&amp;'Per Match'!$C13&amp;"*")*3)+(COUNTIF('Match Grid'!$F$8:AM$8,"*"&amp;'Per Match'!$C13&amp;"*")*2)++COUNTIF('Match Grid'!$F$9:AM$9,"*"&amp;'Per Match'!$C13&amp;"*"))</f>
        <v>17</v>
      </c>
      <c r="AN13" s="1">
        <f ca="1">IF(AN$2&gt;TODAY(),NA(),(COUNTIF('Match Grid'!$F$7:AO$7,"*"&amp;'Per Match'!$C13&amp;"*")*3)+(COUNTIF('Match Grid'!$F$8:AN$8,"*"&amp;'Per Match'!$C13&amp;"*")*2)++COUNTIF('Match Grid'!$F$9:AN$9,"*"&amp;'Per Match'!$C13&amp;"*"))</f>
        <v>17</v>
      </c>
      <c r="AO13" s="1">
        <f ca="1">IF(AO$2&gt;TODAY(),NA(),(COUNTIF('Match Grid'!$F$7:AP$7,"*"&amp;'Per Match'!$C13&amp;"*")*3)+(COUNTIF('Match Grid'!$F$8:AO$8,"*"&amp;'Per Match'!$C13&amp;"*")*2)++COUNTIF('Match Grid'!$F$9:AO$9,"*"&amp;'Per Match'!$C13&amp;"*"))</f>
        <v>17</v>
      </c>
      <c r="AP13" s="1">
        <f ca="1">IF(AP$2&gt;TODAY(),NA(),(COUNTIF('Match Grid'!$F$7:AQ$7,"*"&amp;'Per Match'!$C13&amp;"*")*3)+(COUNTIF('Match Grid'!$F$8:AP$8,"*"&amp;'Per Match'!$C13&amp;"*")*2)++COUNTIF('Match Grid'!$F$9:AP$9,"*"&amp;'Per Match'!$C13&amp;"*"))</f>
        <v>17</v>
      </c>
      <c r="AQ13" s="1">
        <f ca="1">IF(AQ$2&gt;TODAY(),NA(),(COUNTIF('Match Grid'!$F$7:AR$7,"*"&amp;'Per Match'!$C13&amp;"*")*3)+(COUNTIF('Match Grid'!$F$8:AQ$8,"*"&amp;'Per Match'!$C13&amp;"*")*2)++COUNTIF('Match Grid'!$F$9:AQ$9,"*"&amp;'Per Match'!$C13&amp;"*"))</f>
        <v>17</v>
      </c>
      <c r="AR13" s="1">
        <f ca="1">IF(AR$2&gt;TODAY(),NA(),(COUNTIF('Match Grid'!$F$7:AS$7,"*"&amp;'Per Match'!$C13&amp;"*")*3)+(COUNTIF('Match Grid'!$F$8:AR$8,"*"&amp;'Per Match'!$C13&amp;"*")*2)++COUNTIF('Match Grid'!$F$9:AR$9,"*"&amp;'Per Match'!$C13&amp;"*"))</f>
        <v>17</v>
      </c>
      <c r="AS13" s="39">
        <f ca="1">IF(AS$2&gt;TODAY(),NA(),(COUNTIF('Match Grid'!$F$7:AT$7,"*"&amp;'Per Match'!$C13&amp;"*")*3)+(COUNTIF('Match Grid'!$F$8:AS$8,"*"&amp;'Per Match'!$C13&amp;"*")*2)++COUNTIF('Match Grid'!$F$9:AS$9,"*"&amp;'Per Match'!$C13&amp;"*"))</f>
        <v>17</v>
      </c>
    </row>
    <row r="14" spans="2:45" x14ac:dyDescent="0.2">
      <c r="B14" s="2">
        <v>15</v>
      </c>
      <c r="C14" s="2" t="s">
        <v>82</v>
      </c>
      <c r="D14" s="1">
        <v>0</v>
      </c>
      <c r="E14" s="1">
        <f ca="1">IF(E$2&gt;TODAY(),NA(),(COUNTIF('Match Grid'!F$7:$F$7,"*"&amp;'Per Match'!$C14&amp;"*")*3)+(COUNTIF('Match Grid'!E$8:$F$8,"*"&amp;'Per Match'!$C14&amp;"*")*2)++COUNTIF('Match Grid'!E$9:$F$9,"*"&amp;'Per Match'!$C14&amp;"*"))</f>
        <v>0</v>
      </c>
      <c r="F14" s="1">
        <f ca="1">IF(F$2&gt;TODAY(),NA(),(COUNTIF('Match Grid'!$F$7:G$7,"*"&amp;'Per Match'!$C14&amp;"*")*3)+(COUNTIF('Match Grid'!F$8:$F$8,"*"&amp;'Per Match'!$C14&amp;"*")*2)++COUNTIF('Match Grid'!F$9:$F$9,"*"&amp;'Per Match'!$C14&amp;"*"))</f>
        <v>0</v>
      </c>
      <c r="G14" s="1">
        <f ca="1">IF(G$2&gt;TODAY(),NA(),(COUNTIF('Match Grid'!$F$7:H$7,"*"&amp;'Per Match'!$C14&amp;"*")*3)+(COUNTIF('Match Grid'!$F$8:G$8,"*"&amp;'Per Match'!$C14&amp;"*")*2)++COUNTIF('Match Grid'!$F$9:G$9,"*"&amp;'Per Match'!$C14&amp;"*"))</f>
        <v>0</v>
      </c>
      <c r="H14" s="1">
        <f ca="1">IF(H$2&gt;TODAY(),NA(),(COUNTIF('Match Grid'!$F$7:I$7,"*"&amp;'Per Match'!$C14&amp;"*")*3)+(COUNTIF('Match Grid'!$F$8:H$8,"*"&amp;'Per Match'!$C14&amp;"*")*2)++COUNTIF('Match Grid'!$F$9:H$9,"*"&amp;'Per Match'!$C14&amp;"*"))</f>
        <v>0</v>
      </c>
      <c r="I14" s="39">
        <f ca="1">IF(I$2&gt;TODAY(),NA(),(COUNTIF('Match Grid'!$F$7:J$7,"*"&amp;'Per Match'!$C14&amp;"*")*3)+(COUNTIF('Match Grid'!$F$8:I$8,"*"&amp;'Per Match'!$C14&amp;"*")*2)++COUNTIF('Match Grid'!$F$9:I$9,"*"&amp;'Per Match'!$C14&amp;"*"))</f>
        <v>0</v>
      </c>
      <c r="J14" s="1">
        <f ca="1">IF(J$2&gt;TODAY(),NA(),(COUNTIF('Match Grid'!$F$7:K$7,"*"&amp;'Per Match'!$C14&amp;"*")*3)+(COUNTIF('Match Grid'!$F$8:J$8,"*"&amp;'Per Match'!$C14&amp;"*")*2)++COUNTIF('Match Grid'!$F$9:J$9,"*"&amp;'Per Match'!$C14&amp;"*"))</f>
        <v>0</v>
      </c>
      <c r="K14" s="1">
        <f ca="1">IF(K$2&gt;TODAY(),NA(),(COUNTIF('Match Grid'!$F$7:L$7,"*"&amp;'Per Match'!$C14&amp;"*")*3)+(COUNTIF('Match Grid'!$F$8:K$8,"*"&amp;'Per Match'!$C14&amp;"*")*2)++COUNTIF('Match Grid'!$F$9:K$9,"*"&amp;'Per Match'!$C14&amp;"*"))</f>
        <v>0</v>
      </c>
      <c r="L14" s="1">
        <f ca="1">IF(L$2&gt;TODAY(),NA(),(COUNTIF('Match Grid'!$F$7:M$7,"*"&amp;'Per Match'!$C14&amp;"*")*3)+(COUNTIF('Match Grid'!$F$8:L$8,"*"&amp;'Per Match'!$C14&amp;"*")*2)++COUNTIF('Match Grid'!$F$9:L$9,"*"&amp;'Per Match'!$C14&amp;"*"))</f>
        <v>0</v>
      </c>
      <c r="M14" s="1">
        <f ca="1">IF(M$2&gt;TODAY(),NA(),(COUNTIF('Match Grid'!$F$7:N$7,"*"&amp;'Per Match'!$C14&amp;"*")*3)+(COUNTIF('Match Grid'!$F$8:M$8,"*"&amp;'Per Match'!$C14&amp;"*")*2)++COUNTIF('Match Grid'!$F$9:M$9,"*"&amp;'Per Match'!$C14&amp;"*"))</f>
        <v>2</v>
      </c>
      <c r="N14" s="39">
        <f ca="1">IF(N$2&gt;TODAY(),NA(),(COUNTIF('Match Grid'!$F$7:O$7,"*"&amp;'Per Match'!$C14&amp;"*")*3)+(COUNTIF('Match Grid'!$F$8:N$8,"*"&amp;'Per Match'!$C14&amp;"*")*2)++COUNTIF('Match Grid'!$F$9:N$9,"*"&amp;'Per Match'!$C14&amp;"*"))</f>
        <v>2</v>
      </c>
      <c r="O14" s="1">
        <f ca="1">IF(O$2&gt;TODAY(),NA(),(COUNTIF('Match Grid'!$F$7:P$7,"*"&amp;'Per Match'!$C14&amp;"*")*3)+(COUNTIF('Match Grid'!$F$8:O$8,"*"&amp;'Per Match'!$C14&amp;"*")*2)++COUNTIF('Match Grid'!$F$9:O$9,"*"&amp;'Per Match'!$C14&amp;"*"))</f>
        <v>2</v>
      </c>
      <c r="P14" s="1">
        <f ca="1">IF(P$2&gt;TODAY(),NA(),(COUNTIF('Match Grid'!$F$7:Q$7,"*"&amp;'Per Match'!$C14&amp;"*")*3)+(COUNTIF('Match Grid'!$F$8:P$8,"*"&amp;'Per Match'!$C14&amp;"*")*2)++COUNTIF('Match Grid'!$F$9:P$9,"*"&amp;'Per Match'!$C14&amp;"*"))</f>
        <v>2</v>
      </c>
      <c r="Q14" s="1">
        <f ca="1">IF(Q$2&gt;TODAY(),NA(),(COUNTIF('Match Grid'!$F$7:R$7,"*"&amp;'Per Match'!$C14&amp;"*")*3)+(COUNTIF('Match Grid'!$F$8:Q$8,"*"&amp;'Per Match'!$C14&amp;"*")*2)++COUNTIF('Match Grid'!$F$9:Q$9,"*"&amp;'Per Match'!$C14&amp;"*"))</f>
        <v>2</v>
      </c>
      <c r="R14" s="1">
        <f ca="1">IF(R$2&gt;TODAY(),NA(),(COUNTIF('Match Grid'!$F$7:S$7,"*"&amp;'Per Match'!$C14&amp;"*")*3)+(COUNTIF('Match Grid'!$F$8:R$8,"*"&amp;'Per Match'!$C14&amp;"*")*2)++COUNTIF('Match Grid'!$F$9:R$9,"*"&amp;'Per Match'!$C14&amp;"*"))</f>
        <v>2</v>
      </c>
      <c r="S14" s="39">
        <f ca="1">IF(S$2&gt;TODAY(),NA(),(COUNTIF('Match Grid'!$F$7:T$7,"*"&amp;'Per Match'!$C14&amp;"*")*3)+(COUNTIF('Match Grid'!$F$8:S$8,"*"&amp;'Per Match'!$C14&amp;"*")*2)++COUNTIF('Match Grid'!$F$9:S$9,"*"&amp;'Per Match'!$C14&amp;"*"))</f>
        <v>2</v>
      </c>
      <c r="T14" s="1">
        <f ca="1">IF(T$2&gt;TODAY(),NA(),(COUNTIF('Match Grid'!$F$7:U$7,"*"&amp;'Per Match'!$C14&amp;"*")*3)+(COUNTIF('Match Grid'!$F$8:T$8,"*"&amp;'Per Match'!$C14&amp;"*")*2)++COUNTIF('Match Grid'!$F$9:T$9,"*"&amp;'Per Match'!$C14&amp;"*"))</f>
        <v>2</v>
      </c>
      <c r="U14" s="1">
        <f ca="1">IF(U$2&gt;TODAY(),NA(),(COUNTIF('Match Grid'!$F$7:V$7,"*"&amp;'Per Match'!$C14&amp;"*")*3)+(COUNTIF('Match Grid'!$F$8:U$8,"*"&amp;'Per Match'!$C14&amp;"*")*2)++COUNTIF('Match Grid'!$F$9:U$9,"*"&amp;'Per Match'!$C14&amp;"*"))</f>
        <v>2</v>
      </c>
      <c r="V14" s="1">
        <f ca="1">IF(V$2&gt;TODAY(),NA(),(COUNTIF('Match Grid'!$F$7:W$7,"*"&amp;'Per Match'!$C14&amp;"*")*3)+(COUNTIF('Match Grid'!$F$8:V$8,"*"&amp;'Per Match'!$C14&amp;"*")*2)++COUNTIF('Match Grid'!$F$9:V$9,"*"&amp;'Per Match'!$C14&amp;"*"))</f>
        <v>4</v>
      </c>
      <c r="W14" s="1">
        <f ca="1">IF(W$2&gt;TODAY(),NA(),(COUNTIF('Match Grid'!$F$7:X$7,"*"&amp;'Per Match'!$C14&amp;"*")*3)+(COUNTIF('Match Grid'!$F$8:W$8,"*"&amp;'Per Match'!$C14&amp;"*")*2)++COUNTIF('Match Grid'!$F$9:W$9,"*"&amp;'Per Match'!$C14&amp;"*"))</f>
        <v>4</v>
      </c>
      <c r="X14" s="39">
        <f ca="1">IF(X$2&gt;TODAY(),NA(),(COUNTIF('Match Grid'!$F$7:Y$7,"*"&amp;'Per Match'!$C14&amp;"*")*3)+(COUNTIF('Match Grid'!$F$8:X$8,"*"&amp;'Per Match'!$C14&amp;"*")*2)++COUNTIF('Match Grid'!$F$9:X$9,"*"&amp;'Per Match'!$C14&amp;"*"))</f>
        <v>4</v>
      </c>
      <c r="Y14" s="1">
        <f ca="1">IF(Y$2&gt;TODAY(),NA(),(COUNTIF('Match Grid'!$F$7:Z$7,"*"&amp;'Per Match'!$C14&amp;"*")*3)+(COUNTIF('Match Grid'!$F$8:Y$8,"*"&amp;'Per Match'!$C14&amp;"*")*2)++COUNTIF('Match Grid'!$F$9:Y$9,"*"&amp;'Per Match'!$C14&amp;"*"))</f>
        <v>4</v>
      </c>
      <c r="Z14" s="1">
        <f ca="1">IF(Z$2&gt;TODAY(),NA(),(COUNTIF('Match Grid'!$F$7:AA$7,"*"&amp;'Per Match'!$C14&amp;"*")*3)+(COUNTIF('Match Grid'!$F$8:Z$8,"*"&amp;'Per Match'!$C14&amp;"*")*2)++COUNTIF('Match Grid'!$F$9:Z$9,"*"&amp;'Per Match'!$C14&amp;"*"))</f>
        <v>4</v>
      </c>
      <c r="AA14" s="1">
        <f ca="1">IF(AA$2&gt;TODAY(),NA(),(COUNTIF('Match Grid'!$F$7:AB$7,"*"&amp;'Per Match'!$C14&amp;"*")*3)+(COUNTIF('Match Grid'!$F$8:AA$8,"*"&amp;'Per Match'!$C14&amp;"*")*2)++COUNTIF('Match Grid'!$F$9:AA$9,"*"&amp;'Per Match'!$C14&amp;"*"))</f>
        <v>4</v>
      </c>
      <c r="AB14" s="1">
        <f ca="1">IF(AB$2&gt;TODAY(),NA(),(COUNTIF('Match Grid'!$F$7:AC$7,"*"&amp;'Per Match'!$C14&amp;"*")*3)+(COUNTIF('Match Grid'!$F$8:AB$8,"*"&amp;'Per Match'!$C14&amp;"*")*2)++COUNTIF('Match Grid'!$F$9:AB$9,"*"&amp;'Per Match'!$C14&amp;"*"))</f>
        <v>4</v>
      </c>
      <c r="AC14" s="39">
        <f ca="1">IF(AC$2&gt;TODAY(),NA(),(COUNTIF('Match Grid'!$F$7:AD$7,"*"&amp;'Per Match'!$C14&amp;"*")*3)+(COUNTIF('Match Grid'!$F$8:AC$8,"*"&amp;'Per Match'!$C14&amp;"*")*2)++COUNTIF('Match Grid'!$F$9:AC$9,"*"&amp;'Per Match'!$C14&amp;"*"))</f>
        <v>4</v>
      </c>
      <c r="AD14" s="1">
        <f ca="1">IF(AD$2&gt;TODAY(),NA(),(COUNTIF('Match Grid'!$F$7:AE$7,"*"&amp;'Per Match'!$C14&amp;"*")*3)+(COUNTIF('Match Grid'!$F$8:AD$8,"*"&amp;'Per Match'!$C14&amp;"*")*2)++COUNTIF('Match Grid'!$F$9:AD$9,"*"&amp;'Per Match'!$C14&amp;"*"))</f>
        <v>4</v>
      </c>
      <c r="AE14" s="1">
        <f ca="1">IF(AE$2&gt;TODAY(),NA(),(COUNTIF('Match Grid'!$F$7:AF$7,"*"&amp;'Per Match'!$C14&amp;"*")*3)+(COUNTIF('Match Grid'!$F$8:AE$8,"*"&amp;'Per Match'!$C14&amp;"*")*2)++COUNTIF('Match Grid'!$F$9:AE$9,"*"&amp;'Per Match'!$C14&amp;"*"))</f>
        <v>4</v>
      </c>
      <c r="AF14" s="1">
        <f ca="1">IF(AF$2&gt;TODAY(),NA(),(COUNTIF('Match Grid'!$F$7:AG$7,"*"&amp;'Per Match'!$C14&amp;"*")*3)+(COUNTIF('Match Grid'!$F$8:AF$8,"*"&amp;'Per Match'!$C14&amp;"*")*2)++COUNTIF('Match Grid'!$F$9:AF$9,"*"&amp;'Per Match'!$C14&amp;"*"))</f>
        <v>4</v>
      </c>
      <c r="AG14" s="1">
        <f ca="1">IF(AG$2&gt;TODAY(),NA(),(COUNTIF('Match Grid'!$F$7:AH$7,"*"&amp;'Per Match'!$C14&amp;"*")*3)+(COUNTIF('Match Grid'!$F$8:AG$8,"*"&amp;'Per Match'!$C14&amp;"*")*2)++COUNTIF('Match Grid'!$F$9:AG$9,"*"&amp;'Per Match'!$C14&amp;"*"))</f>
        <v>4</v>
      </c>
      <c r="AH14" s="39">
        <f ca="1">IF(AH$2&gt;TODAY(),NA(),(COUNTIF('Match Grid'!$F$7:AI$7,"*"&amp;'Per Match'!$C14&amp;"*")*3)+(COUNTIF('Match Grid'!$F$8:AH$8,"*"&amp;'Per Match'!$C14&amp;"*")*2)++COUNTIF('Match Grid'!$F$9:AH$9,"*"&amp;'Per Match'!$C14&amp;"*"))</f>
        <v>4</v>
      </c>
      <c r="AI14" s="1">
        <f ca="1">IF(AI$2&gt;TODAY(),NA(),(COUNTIF('Match Grid'!$F$7:AJ$7,"*"&amp;'Per Match'!$C14&amp;"*")*3)+(COUNTIF('Match Grid'!$F$8:AI$8,"*"&amp;'Per Match'!$C14&amp;"*")*2)++COUNTIF('Match Grid'!$F$9:AI$9,"*"&amp;'Per Match'!$C14&amp;"*"))</f>
        <v>4</v>
      </c>
      <c r="AJ14" s="1">
        <f ca="1">IF(AJ$2&gt;TODAY(),NA(),(COUNTIF('Match Grid'!$F$7:AK$7,"*"&amp;'Per Match'!$C14&amp;"*")*3)+(COUNTIF('Match Grid'!$F$8:AJ$8,"*"&amp;'Per Match'!$C14&amp;"*")*2)++COUNTIF('Match Grid'!$F$9:AJ$9,"*"&amp;'Per Match'!$C14&amp;"*"))</f>
        <v>4</v>
      </c>
      <c r="AK14" s="1">
        <f ca="1">IF(AK$2&gt;TODAY(),NA(),(COUNTIF('Match Grid'!$F$7:AL$7,"*"&amp;'Per Match'!$C14&amp;"*")*3)+(COUNTIF('Match Grid'!$F$8:AK$8,"*"&amp;'Per Match'!$C14&amp;"*")*2)++COUNTIF('Match Grid'!$F$9:AK$9,"*"&amp;'Per Match'!$C14&amp;"*"))</f>
        <v>4</v>
      </c>
      <c r="AL14" s="1">
        <f ca="1">IF(AL$2&gt;TODAY(),NA(),(COUNTIF('Match Grid'!$F$7:AM$7,"*"&amp;'Per Match'!$C14&amp;"*")*3)+(COUNTIF('Match Grid'!$F$8:AL$8,"*"&amp;'Per Match'!$C14&amp;"*")*2)++COUNTIF('Match Grid'!$F$9:AL$9,"*"&amp;'Per Match'!$C14&amp;"*"))</f>
        <v>4</v>
      </c>
      <c r="AM14" s="39">
        <f ca="1">IF(AM$2&gt;TODAY(),NA(),(COUNTIF('Match Grid'!$F$7:AN$7,"*"&amp;'Per Match'!$C14&amp;"*")*3)+(COUNTIF('Match Grid'!$F$8:AM$8,"*"&amp;'Per Match'!$C14&amp;"*")*2)++COUNTIF('Match Grid'!$F$9:AM$9,"*"&amp;'Per Match'!$C14&amp;"*"))</f>
        <v>4</v>
      </c>
      <c r="AN14" s="1">
        <f ca="1">IF(AN$2&gt;TODAY(),NA(),(COUNTIF('Match Grid'!$F$7:AO$7,"*"&amp;'Per Match'!$C14&amp;"*")*3)+(COUNTIF('Match Grid'!$F$8:AN$8,"*"&amp;'Per Match'!$C14&amp;"*")*2)++COUNTIF('Match Grid'!$F$9:AN$9,"*"&amp;'Per Match'!$C14&amp;"*"))</f>
        <v>4</v>
      </c>
      <c r="AO14" s="1">
        <f ca="1">IF(AO$2&gt;TODAY(),NA(),(COUNTIF('Match Grid'!$F$7:AP$7,"*"&amp;'Per Match'!$C14&amp;"*")*3)+(COUNTIF('Match Grid'!$F$8:AO$8,"*"&amp;'Per Match'!$C14&amp;"*")*2)++COUNTIF('Match Grid'!$F$9:AO$9,"*"&amp;'Per Match'!$C14&amp;"*"))</f>
        <v>4</v>
      </c>
      <c r="AP14" s="1">
        <f ca="1">IF(AP$2&gt;TODAY(),NA(),(COUNTIF('Match Grid'!$F$7:AQ$7,"*"&amp;'Per Match'!$C14&amp;"*")*3)+(COUNTIF('Match Grid'!$F$8:AP$8,"*"&amp;'Per Match'!$C14&amp;"*")*2)++COUNTIF('Match Grid'!$F$9:AP$9,"*"&amp;'Per Match'!$C14&amp;"*"))</f>
        <v>4</v>
      </c>
      <c r="AQ14" s="1">
        <f ca="1">IF(AQ$2&gt;TODAY(),NA(),(COUNTIF('Match Grid'!$F$7:AR$7,"*"&amp;'Per Match'!$C14&amp;"*")*3)+(COUNTIF('Match Grid'!$F$8:AQ$8,"*"&amp;'Per Match'!$C14&amp;"*")*2)++COUNTIF('Match Grid'!$F$9:AQ$9,"*"&amp;'Per Match'!$C14&amp;"*"))</f>
        <v>4</v>
      </c>
      <c r="AR14" s="1">
        <f ca="1">IF(AR$2&gt;TODAY(),NA(),(COUNTIF('Match Grid'!$F$7:AS$7,"*"&amp;'Per Match'!$C14&amp;"*")*3)+(COUNTIF('Match Grid'!$F$8:AR$8,"*"&amp;'Per Match'!$C14&amp;"*")*2)++COUNTIF('Match Grid'!$F$9:AR$9,"*"&amp;'Per Match'!$C14&amp;"*"))</f>
        <v>4</v>
      </c>
      <c r="AS14" s="39">
        <f ca="1">IF(AS$2&gt;TODAY(),NA(),(COUNTIF('Match Grid'!$F$7:AT$7,"*"&amp;'Per Match'!$C14&amp;"*")*3)+(COUNTIF('Match Grid'!$F$8:AS$8,"*"&amp;'Per Match'!$C14&amp;"*")*2)++COUNTIF('Match Grid'!$F$9:AS$9,"*"&amp;'Per Match'!$C14&amp;"*"))</f>
        <v>4</v>
      </c>
    </row>
    <row r="15" spans="2:45" x14ac:dyDescent="0.2">
      <c r="B15" s="2">
        <v>17</v>
      </c>
      <c r="C15" s="2" t="s">
        <v>83</v>
      </c>
      <c r="D15" s="1">
        <v>0</v>
      </c>
      <c r="E15" s="1">
        <f ca="1">IF(E$2&gt;TODAY(),NA(),(COUNTIF('Match Grid'!F$7:$F$7,"*"&amp;'Per Match'!$C15&amp;"*")*3)+(COUNTIF('Match Grid'!E$8:$F$8,"*"&amp;'Per Match'!$C15&amp;"*")*2)++COUNTIF('Match Grid'!E$9:$F$9,"*"&amp;'Per Match'!$C15&amp;"*"))</f>
        <v>0</v>
      </c>
      <c r="F15" s="1">
        <f ca="1">IF(F$2&gt;TODAY(),NA(),(COUNTIF('Match Grid'!$F$7:G$7,"*"&amp;'Per Match'!$C15&amp;"*")*3)+(COUNTIF('Match Grid'!F$8:$F$8,"*"&amp;'Per Match'!$C15&amp;"*")*2)++COUNTIF('Match Grid'!F$9:$F$9,"*"&amp;'Per Match'!$C15&amp;"*"))</f>
        <v>0</v>
      </c>
      <c r="G15" s="1">
        <f ca="1">IF(G$2&gt;TODAY(),NA(),(COUNTIF('Match Grid'!$F$7:H$7,"*"&amp;'Per Match'!$C15&amp;"*")*3)+(COUNTIF('Match Grid'!$F$8:G$8,"*"&amp;'Per Match'!$C15&amp;"*")*2)++COUNTIF('Match Grid'!$F$9:G$9,"*"&amp;'Per Match'!$C15&amp;"*"))</f>
        <v>0</v>
      </c>
      <c r="H15" s="1">
        <f ca="1">IF(H$2&gt;TODAY(),NA(),(COUNTIF('Match Grid'!$F$7:I$7,"*"&amp;'Per Match'!$C15&amp;"*")*3)+(COUNTIF('Match Grid'!$F$8:H$8,"*"&amp;'Per Match'!$C15&amp;"*")*2)++COUNTIF('Match Grid'!$F$9:H$9,"*"&amp;'Per Match'!$C15&amp;"*"))</f>
        <v>0</v>
      </c>
      <c r="I15" s="39">
        <f ca="1">IF(I$2&gt;TODAY(),NA(),(COUNTIF('Match Grid'!$F$7:J$7,"*"&amp;'Per Match'!$C15&amp;"*")*3)+(COUNTIF('Match Grid'!$F$8:I$8,"*"&amp;'Per Match'!$C15&amp;"*")*2)++COUNTIF('Match Grid'!$F$9:I$9,"*"&amp;'Per Match'!$C15&amp;"*"))</f>
        <v>0</v>
      </c>
      <c r="J15" s="1">
        <f ca="1">IF(J$2&gt;TODAY(),NA(),(COUNTIF('Match Grid'!$F$7:K$7,"*"&amp;'Per Match'!$C15&amp;"*")*3)+(COUNTIF('Match Grid'!$F$8:J$8,"*"&amp;'Per Match'!$C15&amp;"*")*2)++COUNTIF('Match Grid'!$F$9:J$9,"*"&amp;'Per Match'!$C15&amp;"*"))</f>
        <v>0</v>
      </c>
      <c r="K15" s="1">
        <f ca="1">IF(K$2&gt;TODAY(),NA(),(COUNTIF('Match Grid'!$F$7:L$7,"*"&amp;'Per Match'!$C15&amp;"*")*3)+(COUNTIF('Match Grid'!$F$8:K$8,"*"&amp;'Per Match'!$C15&amp;"*")*2)++COUNTIF('Match Grid'!$F$9:K$9,"*"&amp;'Per Match'!$C15&amp;"*"))</f>
        <v>0</v>
      </c>
      <c r="L15" s="1">
        <f ca="1">IF(L$2&gt;TODAY(),NA(),(COUNTIF('Match Grid'!$F$7:M$7,"*"&amp;'Per Match'!$C15&amp;"*")*3)+(COUNTIF('Match Grid'!$F$8:L$8,"*"&amp;'Per Match'!$C15&amp;"*")*2)++COUNTIF('Match Grid'!$F$9:L$9,"*"&amp;'Per Match'!$C15&amp;"*"))</f>
        <v>0</v>
      </c>
      <c r="M15" s="1">
        <f ca="1">IF(M$2&gt;TODAY(),NA(),(COUNTIF('Match Grid'!$F$7:N$7,"*"&amp;'Per Match'!$C15&amp;"*")*3)+(COUNTIF('Match Grid'!$F$8:M$8,"*"&amp;'Per Match'!$C15&amp;"*")*2)++COUNTIF('Match Grid'!$F$9:M$9,"*"&amp;'Per Match'!$C15&amp;"*"))</f>
        <v>0</v>
      </c>
      <c r="N15" s="39">
        <f ca="1">IF(N$2&gt;TODAY(),NA(),(COUNTIF('Match Grid'!$F$7:O$7,"*"&amp;'Per Match'!$C15&amp;"*")*3)+(COUNTIF('Match Grid'!$F$8:N$8,"*"&amp;'Per Match'!$C15&amp;"*")*2)++COUNTIF('Match Grid'!$F$9:N$9,"*"&amp;'Per Match'!$C15&amp;"*"))</f>
        <v>0</v>
      </c>
      <c r="O15" s="1">
        <f ca="1">IF(O$2&gt;TODAY(),NA(),(COUNTIF('Match Grid'!$F$7:P$7,"*"&amp;'Per Match'!$C15&amp;"*")*3)+(COUNTIF('Match Grid'!$F$8:O$8,"*"&amp;'Per Match'!$C15&amp;"*")*2)++COUNTIF('Match Grid'!$F$9:O$9,"*"&amp;'Per Match'!$C15&amp;"*"))</f>
        <v>0</v>
      </c>
      <c r="P15" s="1">
        <f ca="1">IF(P$2&gt;TODAY(),NA(),(COUNTIF('Match Grid'!$F$7:Q$7,"*"&amp;'Per Match'!$C15&amp;"*")*3)+(COUNTIF('Match Grid'!$F$8:P$8,"*"&amp;'Per Match'!$C15&amp;"*")*2)++COUNTIF('Match Grid'!$F$9:P$9,"*"&amp;'Per Match'!$C15&amp;"*"))</f>
        <v>0</v>
      </c>
      <c r="Q15" s="1">
        <f ca="1">IF(Q$2&gt;TODAY(),NA(),(COUNTIF('Match Grid'!$F$7:R$7,"*"&amp;'Per Match'!$C15&amp;"*")*3)+(COUNTIF('Match Grid'!$F$8:Q$8,"*"&amp;'Per Match'!$C15&amp;"*")*2)++COUNTIF('Match Grid'!$F$9:Q$9,"*"&amp;'Per Match'!$C15&amp;"*"))</f>
        <v>0</v>
      </c>
      <c r="R15" s="1">
        <f ca="1">IF(R$2&gt;TODAY(),NA(),(COUNTIF('Match Grid'!$F$7:S$7,"*"&amp;'Per Match'!$C15&amp;"*")*3)+(COUNTIF('Match Grid'!$F$8:R$8,"*"&amp;'Per Match'!$C15&amp;"*")*2)++COUNTIF('Match Grid'!$F$9:R$9,"*"&amp;'Per Match'!$C15&amp;"*"))</f>
        <v>0</v>
      </c>
      <c r="S15" s="39">
        <f ca="1">IF(S$2&gt;TODAY(),NA(),(COUNTIF('Match Grid'!$F$7:T$7,"*"&amp;'Per Match'!$C15&amp;"*")*3)+(COUNTIF('Match Grid'!$F$8:S$8,"*"&amp;'Per Match'!$C15&amp;"*")*2)++COUNTIF('Match Grid'!$F$9:S$9,"*"&amp;'Per Match'!$C15&amp;"*"))</f>
        <v>0</v>
      </c>
      <c r="T15" s="1">
        <f ca="1">IF(T$2&gt;TODAY(),NA(),(COUNTIF('Match Grid'!$F$7:U$7,"*"&amp;'Per Match'!$C15&amp;"*")*3)+(COUNTIF('Match Grid'!$F$8:T$8,"*"&amp;'Per Match'!$C15&amp;"*")*2)++COUNTIF('Match Grid'!$F$9:T$9,"*"&amp;'Per Match'!$C15&amp;"*"))</f>
        <v>0</v>
      </c>
      <c r="U15" s="1">
        <f ca="1">IF(U$2&gt;TODAY(),NA(),(COUNTIF('Match Grid'!$F$7:V$7,"*"&amp;'Per Match'!$C15&amp;"*")*3)+(COUNTIF('Match Grid'!$F$8:U$8,"*"&amp;'Per Match'!$C15&amp;"*")*2)++COUNTIF('Match Grid'!$F$9:U$9,"*"&amp;'Per Match'!$C15&amp;"*"))</f>
        <v>0</v>
      </c>
      <c r="V15" s="1">
        <f ca="1">IF(V$2&gt;TODAY(),NA(),(COUNTIF('Match Grid'!$F$7:W$7,"*"&amp;'Per Match'!$C15&amp;"*")*3)+(COUNTIF('Match Grid'!$F$8:V$8,"*"&amp;'Per Match'!$C15&amp;"*")*2)++COUNTIF('Match Grid'!$F$9:V$9,"*"&amp;'Per Match'!$C15&amp;"*"))</f>
        <v>0</v>
      </c>
      <c r="W15" s="1">
        <f ca="1">IF(W$2&gt;TODAY(),NA(),(COUNTIF('Match Grid'!$F$7:X$7,"*"&amp;'Per Match'!$C15&amp;"*")*3)+(COUNTIF('Match Grid'!$F$8:W$8,"*"&amp;'Per Match'!$C15&amp;"*")*2)++COUNTIF('Match Grid'!$F$9:W$9,"*"&amp;'Per Match'!$C15&amp;"*"))</f>
        <v>0</v>
      </c>
      <c r="X15" s="39">
        <f ca="1">IF(X$2&gt;TODAY(),NA(),(COUNTIF('Match Grid'!$F$7:Y$7,"*"&amp;'Per Match'!$C15&amp;"*")*3)+(COUNTIF('Match Grid'!$F$8:X$8,"*"&amp;'Per Match'!$C15&amp;"*")*2)++COUNTIF('Match Grid'!$F$9:X$9,"*"&amp;'Per Match'!$C15&amp;"*"))</f>
        <v>0</v>
      </c>
      <c r="Y15" s="1">
        <f ca="1">IF(Y$2&gt;TODAY(),NA(),(COUNTIF('Match Grid'!$F$7:Z$7,"*"&amp;'Per Match'!$C15&amp;"*")*3)+(COUNTIF('Match Grid'!$F$8:Y$8,"*"&amp;'Per Match'!$C15&amp;"*")*2)++COUNTIF('Match Grid'!$F$9:Y$9,"*"&amp;'Per Match'!$C15&amp;"*"))</f>
        <v>0</v>
      </c>
      <c r="Z15" s="1">
        <f ca="1">IF(Z$2&gt;TODAY(),NA(),(COUNTIF('Match Grid'!$F$7:AA$7,"*"&amp;'Per Match'!$C15&amp;"*")*3)+(COUNTIF('Match Grid'!$F$8:Z$8,"*"&amp;'Per Match'!$C15&amp;"*")*2)++COUNTIF('Match Grid'!$F$9:Z$9,"*"&amp;'Per Match'!$C15&amp;"*"))</f>
        <v>1</v>
      </c>
      <c r="AA15" s="1">
        <f ca="1">IF(AA$2&gt;TODAY(),NA(),(COUNTIF('Match Grid'!$F$7:AB$7,"*"&amp;'Per Match'!$C15&amp;"*")*3)+(COUNTIF('Match Grid'!$F$8:AA$8,"*"&amp;'Per Match'!$C15&amp;"*")*2)++COUNTIF('Match Grid'!$F$9:AA$9,"*"&amp;'Per Match'!$C15&amp;"*"))</f>
        <v>1</v>
      </c>
      <c r="AB15" s="1">
        <f ca="1">IF(AB$2&gt;TODAY(),NA(),(COUNTIF('Match Grid'!$F$7:AC$7,"*"&amp;'Per Match'!$C15&amp;"*")*3)+(COUNTIF('Match Grid'!$F$8:AB$8,"*"&amp;'Per Match'!$C15&amp;"*")*2)++COUNTIF('Match Grid'!$F$9:AB$9,"*"&amp;'Per Match'!$C15&amp;"*"))</f>
        <v>1</v>
      </c>
      <c r="AC15" s="39">
        <f ca="1">IF(AC$2&gt;TODAY(),NA(),(COUNTIF('Match Grid'!$F$7:AD$7,"*"&amp;'Per Match'!$C15&amp;"*")*3)+(COUNTIF('Match Grid'!$F$8:AC$8,"*"&amp;'Per Match'!$C15&amp;"*")*2)++COUNTIF('Match Grid'!$F$9:AC$9,"*"&amp;'Per Match'!$C15&amp;"*"))</f>
        <v>1</v>
      </c>
      <c r="AD15" s="1">
        <f ca="1">IF(AD$2&gt;TODAY(),NA(),(COUNTIF('Match Grid'!$F$7:AE$7,"*"&amp;'Per Match'!$C15&amp;"*")*3)+(COUNTIF('Match Grid'!$F$8:AD$8,"*"&amp;'Per Match'!$C15&amp;"*")*2)++COUNTIF('Match Grid'!$F$9:AD$9,"*"&amp;'Per Match'!$C15&amp;"*"))</f>
        <v>1</v>
      </c>
      <c r="AE15" s="1">
        <f ca="1">IF(AE$2&gt;TODAY(),NA(),(COUNTIF('Match Grid'!$F$7:AF$7,"*"&amp;'Per Match'!$C15&amp;"*")*3)+(COUNTIF('Match Grid'!$F$8:AE$8,"*"&amp;'Per Match'!$C15&amp;"*")*2)++COUNTIF('Match Grid'!$F$9:AE$9,"*"&amp;'Per Match'!$C15&amp;"*"))</f>
        <v>1</v>
      </c>
      <c r="AF15" s="1">
        <f ca="1">IF(AF$2&gt;TODAY(),NA(),(COUNTIF('Match Grid'!$F$7:AG$7,"*"&amp;'Per Match'!$C15&amp;"*")*3)+(COUNTIF('Match Grid'!$F$8:AF$8,"*"&amp;'Per Match'!$C15&amp;"*")*2)++COUNTIF('Match Grid'!$F$9:AF$9,"*"&amp;'Per Match'!$C15&amp;"*"))</f>
        <v>1</v>
      </c>
      <c r="AG15" s="1">
        <f ca="1">IF(AG$2&gt;TODAY(),NA(),(COUNTIF('Match Grid'!$F$7:AH$7,"*"&amp;'Per Match'!$C15&amp;"*")*3)+(COUNTIF('Match Grid'!$F$8:AG$8,"*"&amp;'Per Match'!$C15&amp;"*")*2)++COUNTIF('Match Grid'!$F$9:AG$9,"*"&amp;'Per Match'!$C15&amp;"*"))</f>
        <v>1</v>
      </c>
      <c r="AH15" s="39">
        <f ca="1">IF(AH$2&gt;TODAY(),NA(),(COUNTIF('Match Grid'!$F$7:AI$7,"*"&amp;'Per Match'!$C15&amp;"*")*3)+(COUNTIF('Match Grid'!$F$8:AH$8,"*"&amp;'Per Match'!$C15&amp;"*")*2)++COUNTIF('Match Grid'!$F$9:AH$9,"*"&amp;'Per Match'!$C15&amp;"*"))</f>
        <v>1</v>
      </c>
      <c r="AI15" s="1">
        <f ca="1">IF(AI$2&gt;TODAY(),NA(),(COUNTIF('Match Grid'!$F$7:AJ$7,"*"&amp;'Per Match'!$C15&amp;"*")*3)+(COUNTIF('Match Grid'!$F$8:AI$8,"*"&amp;'Per Match'!$C15&amp;"*")*2)++COUNTIF('Match Grid'!$F$9:AI$9,"*"&amp;'Per Match'!$C15&amp;"*"))</f>
        <v>1</v>
      </c>
      <c r="AJ15" s="1">
        <f ca="1">IF(AJ$2&gt;TODAY(),NA(),(COUNTIF('Match Grid'!$F$7:AK$7,"*"&amp;'Per Match'!$C15&amp;"*")*3)+(COUNTIF('Match Grid'!$F$8:AJ$8,"*"&amp;'Per Match'!$C15&amp;"*")*2)++COUNTIF('Match Grid'!$F$9:AJ$9,"*"&amp;'Per Match'!$C15&amp;"*"))</f>
        <v>1</v>
      </c>
      <c r="AK15" s="1">
        <f ca="1">IF(AK$2&gt;TODAY(),NA(),(COUNTIF('Match Grid'!$F$7:AL$7,"*"&amp;'Per Match'!$C15&amp;"*")*3)+(COUNTIF('Match Grid'!$F$8:AK$8,"*"&amp;'Per Match'!$C15&amp;"*")*2)++COUNTIF('Match Grid'!$F$9:AK$9,"*"&amp;'Per Match'!$C15&amp;"*"))</f>
        <v>1</v>
      </c>
      <c r="AL15" s="1">
        <f ca="1">IF(AL$2&gt;TODAY(),NA(),(COUNTIF('Match Grid'!$F$7:AM$7,"*"&amp;'Per Match'!$C15&amp;"*")*3)+(COUNTIF('Match Grid'!$F$8:AL$8,"*"&amp;'Per Match'!$C15&amp;"*")*2)++COUNTIF('Match Grid'!$F$9:AL$9,"*"&amp;'Per Match'!$C15&amp;"*"))</f>
        <v>1</v>
      </c>
      <c r="AM15" s="39">
        <f ca="1">IF(AM$2&gt;TODAY(),NA(),(COUNTIF('Match Grid'!$F$7:AN$7,"*"&amp;'Per Match'!$C15&amp;"*")*3)+(COUNTIF('Match Grid'!$F$8:AM$8,"*"&amp;'Per Match'!$C15&amp;"*")*2)++COUNTIF('Match Grid'!$F$9:AM$9,"*"&amp;'Per Match'!$C15&amp;"*"))</f>
        <v>1</v>
      </c>
      <c r="AN15" s="1">
        <f ca="1">IF(AN$2&gt;TODAY(),NA(),(COUNTIF('Match Grid'!$F$7:AO$7,"*"&amp;'Per Match'!$C15&amp;"*")*3)+(COUNTIF('Match Grid'!$F$8:AN$8,"*"&amp;'Per Match'!$C15&amp;"*")*2)++COUNTIF('Match Grid'!$F$9:AN$9,"*"&amp;'Per Match'!$C15&amp;"*"))</f>
        <v>1</v>
      </c>
      <c r="AO15" s="1">
        <f ca="1">IF(AO$2&gt;TODAY(),NA(),(COUNTIF('Match Grid'!$F$7:AP$7,"*"&amp;'Per Match'!$C15&amp;"*")*3)+(COUNTIF('Match Grid'!$F$8:AO$8,"*"&amp;'Per Match'!$C15&amp;"*")*2)++COUNTIF('Match Grid'!$F$9:AO$9,"*"&amp;'Per Match'!$C15&amp;"*"))</f>
        <v>1</v>
      </c>
      <c r="AP15" s="1">
        <f ca="1">IF(AP$2&gt;TODAY(),NA(),(COUNTIF('Match Grid'!$F$7:AQ$7,"*"&amp;'Per Match'!$C15&amp;"*")*3)+(COUNTIF('Match Grid'!$F$8:AP$8,"*"&amp;'Per Match'!$C15&amp;"*")*2)++COUNTIF('Match Grid'!$F$9:AP$9,"*"&amp;'Per Match'!$C15&amp;"*"))</f>
        <v>1</v>
      </c>
      <c r="AQ15" s="1">
        <f ca="1">IF(AQ$2&gt;TODAY(),NA(),(COUNTIF('Match Grid'!$F$7:AR$7,"*"&amp;'Per Match'!$C15&amp;"*")*3)+(COUNTIF('Match Grid'!$F$8:AQ$8,"*"&amp;'Per Match'!$C15&amp;"*")*2)++COUNTIF('Match Grid'!$F$9:AQ$9,"*"&amp;'Per Match'!$C15&amp;"*"))</f>
        <v>1</v>
      </c>
      <c r="AR15" s="1">
        <f ca="1">IF(AR$2&gt;TODAY(),NA(),(COUNTIF('Match Grid'!$F$7:AS$7,"*"&amp;'Per Match'!$C15&amp;"*")*3)+(COUNTIF('Match Grid'!$F$8:AR$8,"*"&amp;'Per Match'!$C15&amp;"*")*2)++COUNTIF('Match Grid'!$F$9:AR$9,"*"&amp;'Per Match'!$C15&amp;"*"))</f>
        <v>1</v>
      </c>
      <c r="AS15" s="39">
        <f ca="1">IF(AS$2&gt;TODAY(),NA(),(COUNTIF('Match Grid'!$F$7:AT$7,"*"&amp;'Per Match'!$C15&amp;"*")*3)+(COUNTIF('Match Grid'!$F$8:AS$8,"*"&amp;'Per Match'!$C15&amp;"*")*2)++COUNTIF('Match Grid'!$F$9:AS$9,"*"&amp;'Per Match'!$C15&amp;"*"))</f>
        <v>1</v>
      </c>
    </row>
    <row r="16" spans="2:45" x14ac:dyDescent="0.2">
      <c r="B16" s="2">
        <v>18</v>
      </c>
      <c r="C16" s="2" t="s">
        <v>10</v>
      </c>
      <c r="D16" s="1">
        <v>0</v>
      </c>
      <c r="E16" s="1">
        <f ca="1">IF(E$2&gt;TODAY(),NA(),(COUNTIF('Match Grid'!F$7:$F$7,"*"&amp;'Per Match'!$C16&amp;"*")*3)+(COUNTIF('Match Grid'!E$8:$F$8,"*"&amp;'Per Match'!$C16&amp;"*")*2)++COUNTIF('Match Grid'!E$9:$F$9,"*"&amp;'Per Match'!$C16&amp;"*"))</f>
        <v>0</v>
      </c>
      <c r="F16" s="1">
        <f ca="1">IF(F$2&gt;TODAY(),NA(),(COUNTIF('Match Grid'!$F$7:G$7,"*"&amp;'Per Match'!$C16&amp;"*")*3)+(COUNTIF('Match Grid'!F$8:$F$8,"*"&amp;'Per Match'!$C16&amp;"*")*2)++COUNTIF('Match Grid'!F$9:$F$9,"*"&amp;'Per Match'!$C16&amp;"*"))</f>
        <v>0</v>
      </c>
      <c r="G16" s="1">
        <f ca="1">IF(G$2&gt;TODAY(),NA(),(COUNTIF('Match Grid'!$F$7:H$7,"*"&amp;'Per Match'!$C16&amp;"*")*3)+(COUNTIF('Match Grid'!$F$8:G$8,"*"&amp;'Per Match'!$C16&amp;"*")*2)++COUNTIF('Match Grid'!$F$9:G$9,"*"&amp;'Per Match'!$C16&amp;"*"))</f>
        <v>0</v>
      </c>
      <c r="H16" s="1">
        <f ca="1">IF(H$2&gt;TODAY(),NA(),(COUNTIF('Match Grid'!$F$7:I$7,"*"&amp;'Per Match'!$C16&amp;"*")*3)+(COUNTIF('Match Grid'!$F$8:H$8,"*"&amp;'Per Match'!$C16&amp;"*")*2)++COUNTIF('Match Grid'!$F$9:H$9,"*"&amp;'Per Match'!$C16&amp;"*"))</f>
        <v>0</v>
      </c>
      <c r="I16" s="39">
        <f ca="1">IF(I$2&gt;TODAY(),NA(),(COUNTIF('Match Grid'!$F$7:J$7,"*"&amp;'Per Match'!$C16&amp;"*")*3)+(COUNTIF('Match Grid'!$F$8:I$8,"*"&amp;'Per Match'!$C16&amp;"*")*2)++COUNTIF('Match Grid'!$F$9:I$9,"*"&amp;'Per Match'!$C16&amp;"*"))</f>
        <v>0</v>
      </c>
      <c r="J16" s="1">
        <f ca="1">IF(J$2&gt;TODAY(),NA(),(COUNTIF('Match Grid'!$F$7:K$7,"*"&amp;'Per Match'!$C16&amp;"*")*3)+(COUNTIF('Match Grid'!$F$8:J$8,"*"&amp;'Per Match'!$C16&amp;"*")*2)++COUNTIF('Match Grid'!$F$9:J$9,"*"&amp;'Per Match'!$C16&amp;"*"))</f>
        <v>1</v>
      </c>
      <c r="K16" s="1">
        <f ca="1">IF(K$2&gt;TODAY(),NA(),(COUNTIF('Match Grid'!$F$7:L$7,"*"&amp;'Per Match'!$C16&amp;"*")*3)+(COUNTIF('Match Grid'!$F$8:K$8,"*"&amp;'Per Match'!$C16&amp;"*")*2)++COUNTIF('Match Grid'!$F$9:K$9,"*"&amp;'Per Match'!$C16&amp;"*"))</f>
        <v>1</v>
      </c>
      <c r="L16" s="1">
        <f ca="1">IF(L$2&gt;TODAY(),NA(),(COUNTIF('Match Grid'!$F$7:M$7,"*"&amp;'Per Match'!$C16&amp;"*")*3)+(COUNTIF('Match Grid'!$F$8:L$8,"*"&amp;'Per Match'!$C16&amp;"*")*2)++COUNTIF('Match Grid'!$F$9:L$9,"*"&amp;'Per Match'!$C16&amp;"*"))</f>
        <v>1</v>
      </c>
      <c r="M16" s="1">
        <f ca="1">IF(M$2&gt;TODAY(),NA(),(COUNTIF('Match Grid'!$F$7:N$7,"*"&amp;'Per Match'!$C16&amp;"*")*3)+(COUNTIF('Match Grid'!$F$8:M$8,"*"&amp;'Per Match'!$C16&amp;"*")*2)++COUNTIF('Match Grid'!$F$9:M$9,"*"&amp;'Per Match'!$C16&amp;"*"))</f>
        <v>1</v>
      </c>
      <c r="N16" s="39">
        <f ca="1">IF(N$2&gt;TODAY(),NA(),(COUNTIF('Match Grid'!$F$7:O$7,"*"&amp;'Per Match'!$C16&amp;"*")*3)+(COUNTIF('Match Grid'!$F$8:N$8,"*"&amp;'Per Match'!$C16&amp;"*")*2)++COUNTIF('Match Grid'!$F$9:N$9,"*"&amp;'Per Match'!$C16&amp;"*"))</f>
        <v>1</v>
      </c>
      <c r="O16" s="1">
        <f ca="1">IF(O$2&gt;TODAY(),NA(),(COUNTIF('Match Grid'!$F$7:P$7,"*"&amp;'Per Match'!$C16&amp;"*")*3)+(COUNTIF('Match Grid'!$F$8:O$8,"*"&amp;'Per Match'!$C16&amp;"*")*2)++COUNTIF('Match Grid'!$F$9:O$9,"*"&amp;'Per Match'!$C16&amp;"*"))</f>
        <v>1</v>
      </c>
      <c r="P16" s="1">
        <f ca="1">IF(P$2&gt;TODAY(),NA(),(COUNTIF('Match Grid'!$F$7:Q$7,"*"&amp;'Per Match'!$C16&amp;"*")*3)+(COUNTIF('Match Grid'!$F$8:P$8,"*"&amp;'Per Match'!$C16&amp;"*")*2)++COUNTIF('Match Grid'!$F$9:P$9,"*"&amp;'Per Match'!$C16&amp;"*"))</f>
        <v>1</v>
      </c>
      <c r="Q16" s="1">
        <f ca="1">IF(Q$2&gt;TODAY(),NA(),(COUNTIF('Match Grid'!$F$7:R$7,"*"&amp;'Per Match'!$C16&amp;"*")*3)+(COUNTIF('Match Grid'!$F$8:Q$8,"*"&amp;'Per Match'!$C16&amp;"*")*2)++COUNTIF('Match Grid'!$F$9:Q$9,"*"&amp;'Per Match'!$C16&amp;"*"))</f>
        <v>1</v>
      </c>
      <c r="R16" s="1">
        <f ca="1">IF(R$2&gt;TODAY(),NA(),(COUNTIF('Match Grid'!$F$7:S$7,"*"&amp;'Per Match'!$C16&amp;"*")*3)+(COUNTIF('Match Grid'!$F$8:R$8,"*"&amp;'Per Match'!$C16&amp;"*")*2)++COUNTIF('Match Grid'!$F$9:R$9,"*"&amp;'Per Match'!$C16&amp;"*"))</f>
        <v>2</v>
      </c>
      <c r="S16" s="39">
        <f ca="1">IF(S$2&gt;TODAY(),NA(),(COUNTIF('Match Grid'!$F$7:T$7,"*"&amp;'Per Match'!$C16&amp;"*")*3)+(COUNTIF('Match Grid'!$F$8:S$8,"*"&amp;'Per Match'!$C16&amp;"*")*2)++COUNTIF('Match Grid'!$F$9:S$9,"*"&amp;'Per Match'!$C16&amp;"*"))</f>
        <v>2</v>
      </c>
      <c r="T16" s="1">
        <f ca="1">IF(T$2&gt;TODAY(),NA(),(COUNTIF('Match Grid'!$F$7:U$7,"*"&amp;'Per Match'!$C16&amp;"*")*3)+(COUNTIF('Match Grid'!$F$8:T$8,"*"&amp;'Per Match'!$C16&amp;"*")*2)++COUNTIF('Match Grid'!$F$9:T$9,"*"&amp;'Per Match'!$C16&amp;"*"))</f>
        <v>2</v>
      </c>
      <c r="U16" s="1">
        <f ca="1">IF(U$2&gt;TODAY(),NA(),(COUNTIF('Match Grid'!$F$7:V$7,"*"&amp;'Per Match'!$C16&amp;"*")*3)+(COUNTIF('Match Grid'!$F$8:U$8,"*"&amp;'Per Match'!$C16&amp;"*")*2)++COUNTIF('Match Grid'!$F$9:U$9,"*"&amp;'Per Match'!$C16&amp;"*"))</f>
        <v>2</v>
      </c>
      <c r="V16" s="1">
        <f ca="1">IF(V$2&gt;TODAY(),NA(),(COUNTIF('Match Grid'!$F$7:W$7,"*"&amp;'Per Match'!$C16&amp;"*")*3)+(COUNTIF('Match Grid'!$F$8:V$8,"*"&amp;'Per Match'!$C16&amp;"*")*2)++COUNTIF('Match Grid'!$F$9:V$9,"*"&amp;'Per Match'!$C16&amp;"*"))</f>
        <v>2</v>
      </c>
      <c r="W16" s="1">
        <f ca="1">IF(W$2&gt;TODAY(),NA(),(COUNTIF('Match Grid'!$F$7:X$7,"*"&amp;'Per Match'!$C16&amp;"*")*3)+(COUNTIF('Match Grid'!$F$8:W$8,"*"&amp;'Per Match'!$C16&amp;"*")*2)++COUNTIF('Match Grid'!$F$9:W$9,"*"&amp;'Per Match'!$C16&amp;"*"))</f>
        <v>2</v>
      </c>
      <c r="X16" s="39">
        <f ca="1">IF(X$2&gt;TODAY(),NA(),(COUNTIF('Match Grid'!$F$7:Y$7,"*"&amp;'Per Match'!$C16&amp;"*")*3)+(COUNTIF('Match Grid'!$F$8:X$8,"*"&amp;'Per Match'!$C16&amp;"*")*2)++COUNTIF('Match Grid'!$F$9:X$9,"*"&amp;'Per Match'!$C16&amp;"*"))</f>
        <v>2</v>
      </c>
      <c r="Y16" s="1">
        <f ca="1">IF(Y$2&gt;TODAY(),NA(),(COUNTIF('Match Grid'!$F$7:Z$7,"*"&amp;'Per Match'!$C16&amp;"*")*3)+(COUNTIF('Match Grid'!$F$8:Y$8,"*"&amp;'Per Match'!$C16&amp;"*")*2)++COUNTIF('Match Grid'!$F$9:Y$9,"*"&amp;'Per Match'!$C16&amp;"*"))</f>
        <v>2</v>
      </c>
      <c r="Z16" s="1">
        <f ca="1">IF(Z$2&gt;TODAY(),NA(),(COUNTIF('Match Grid'!$F$7:AA$7,"*"&amp;'Per Match'!$C16&amp;"*")*3)+(COUNTIF('Match Grid'!$F$8:Z$8,"*"&amp;'Per Match'!$C16&amp;"*")*2)++COUNTIF('Match Grid'!$F$9:Z$9,"*"&amp;'Per Match'!$C16&amp;"*"))</f>
        <v>2</v>
      </c>
      <c r="AA16" s="1">
        <f ca="1">IF(AA$2&gt;TODAY(),NA(),(COUNTIF('Match Grid'!$F$7:AB$7,"*"&amp;'Per Match'!$C16&amp;"*")*3)+(COUNTIF('Match Grid'!$F$8:AA$8,"*"&amp;'Per Match'!$C16&amp;"*")*2)++COUNTIF('Match Grid'!$F$9:AA$9,"*"&amp;'Per Match'!$C16&amp;"*"))</f>
        <v>2</v>
      </c>
      <c r="AB16" s="1">
        <f ca="1">IF(AB$2&gt;TODAY(),NA(),(COUNTIF('Match Grid'!$F$7:AC$7,"*"&amp;'Per Match'!$C16&amp;"*")*3)+(COUNTIF('Match Grid'!$F$8:AB$8,"*"&amp;'Per Match'!$C16&amp;"*")*2)++COUNTIF('Match Grid'!$F$9:AB$9,"*"&amp;'Per Match'!$C16&amp;"*"))</f>
        <v>2</v>
      </c>
      <c r="AC16" s="39">
        <f ca="1">IF(AC$2&gt;TODAY(),NA(),(COUNTIF('Match Grid'!$F$7:AD$7,"*"&amp;'Per Match'!$C16&amp;"*")*3)+(COUNTIF('Match Grid'!$F$8:AC$8,"*"&amp;'Per Match'!$C16&amp;"*")*2)++COUNTIF('Match Grid'!$F$9:AC$9,"*"&amp;'Per Match'!$C16&amp;"*"))</f>
        <v>2</v>
      </c>
      <c r="AD16" s="1">
        <f ca="1">IF(AD$2&gt;TODAY(),NA(),(COUNTIF('Match Grid'!$F$7:AE$7,"*"&amp;'Per Match'!$C16&amp;"*")*3)+(COUNTIF('Match Grid'!$F$8:AD$8,"*"&amp;'Per Match'!$C16&amp;"*")*2)++COUNTIF('Match Grid'!$F$9:AD$9,"*"&amp;'Per Match'!$C16&amp;"*"))</f>
        <v>2</v>
      </c>
      <c r="AE16" s="1">
        <f ca="1">IF(AE$2&gt;TODAY(),NA(),(COUNTIF('Match Grid'!$F$7:AF$7,"*"&amp;'Per Match'!$C16&amp;"*")*3)+(COUNTIF('Match Grid'!$F$8:AE$8,"*"&amp;'Per Match'!$C16&amp;"*")*2)++COUNTIF('Match Grid'!$F$9:AE$9,"*"&amp;'Per Match'!$C16&amp;"*"))</f>
        <v>2</v>
      </c>
      <c r="AF16" s="1">
        <f ca="1">IF(AF$2&gt;TODAY(),NA(),(COUNTIF('Match Grid'!$F$7:AG$7,"*"&amp;'Per Match'!$C16&amp;"*")*3)+(COUNTIF('Match Grid'!$F$8:AF$8,"*"&amp;'Per Match'!$C16&amp;"*")*2)++COUNTIF('Match Grid'!$F$9:AF$9,"*"&amp;'Per Match'!$C16&amp;"*"))</f>
        <v>2</v>
      </c>
      <c r="AG16" s="1">
        <f ca="1">IF(AG$2&gt;TODAY(),NA(),(COUNTIF('Match Grid'!$F$7:AH$7,"*"&amp;'Per Match'!$C16&amp;"*")*3)+(COUNTIF('Match Grid'!$F$8:AG$8,"*"&amp;'Per Match'!$C16&amp;"*")*2)++COUNTIF('Match Grid'!$F$9:AG$9,"*"&amp;'Per Match'!$C16&amp;"*"))</f>
        <v>2</v>
      </c>
      <c r="AH16" s="39">
        <f ca="1">IF(AH$2&gt;TODAY(),NA(),(COUNTIF('Match Grid'!$F$7:AI$7,"*"&amp;'Per Match'!$C16&amp;"*")*3)+(COUNTIF('Match Grid'!$F$8:AH$8,"*"&amp;'Per Match'!$C16&amp;"*")*2)++COUNTIF('Match Grid'!$F$9:AH$9,"*"&amp;'Per Match'!$C16&amp;"*"))</f>
        <v>2</v>
      </c>
      <c r="AI16" s="1">
        <f ca="1">IF(AI$2&gt;TODAY(),NA(),(COUNTIF('Match Grid'!$F$7:AJ$7,"*"&amp;'Per Match'!$C16&amp;"*")*3)+(COUNTIF('Match Grid'!$F$8:AI$8,"*"&amp;'Per Match'!$C16&amp;"*")*2)++COUNTIF('Match Grid'!$F$9:AI$9,"*"&amp;'Per Match'!$C16&amp;"*"))</f>
        <v>2</v>
      </c>
      <c r="AJ16" s="1">
        <f ca="1">IF(AJ$2&gt;TODAY(),NA(),(COUNTIF('Match Grid'!$F$7:AK$7,"*"&amp;'Per Match'!$C16&amp;"*")*3)+(COUNTIF('Match Grid'!$F$8:AJ$8,"*"&amp;'Per Match'!$C16&amp;"*")*2)++COUNTIF('Match Grid'!$F$9:AJ$9,"*"&amp;'Per Match'!$C16&amp;"*"))</f>
        <v>2</v>
      </c>
      <c r="AK16" s="1">
        <f ca="1">IF(AK$2&gt;TODAY(),NA(),(COUNTIF('Match Grid'!$F$7:AL$7,"*"&amp;'Per Match'!$C16&amp;"*")*3)+(COUNTIF('Match Grid'!$F$8:AK$8,"*"&amp;'Per Match'!$C16&amp;"*")*2)++COUNTIF('Match Grid'!$F$9:AK$9,"*"&amp;'Per Match'!$C16&amp;"*"))</f>
        <v>2</v>
      </c>
      <c r="AL16" s="1">
        <f ca="1">IF(AL$2&gt;TODAY(),NA(),(COUNTIF('Match Grid'!$F$7:AM$7,"*"&amp;'Per Match'!$C16&amp;"*")*3)+(COUNTIF('Match Grid'!$F$8:AL$8,"*"&amp;'Per Match'!$C16&amp;"*")*2)++COUNTIF('Match Grid'!$F$9:AL$9,"*"&amp;'Per Match'!$C16&amp;"*"))</f>
        <v>2</v>
      </c>
      <c r="AM16" s="39">
        <f ca="1">IF(AM$2&gt;TODAY(),NA(),(COUNTIF('Match Grid'!$F$7:AN$7,"*"&amp;'Per Match'!$C16&amp;"*")*3)+(COUNTIF('Match Grid'!$F$8:AM$8,"*"&amp;'Per Match'!$C16&amp;"*")*2)++COUNTIF('Match Grid'!$F$9:AM$9,"*"&amp;'Per Match'!$C16&amp;"*"))</f>
        <v>2</v>
      </c>
      <c r="AN16" s="1">
        <f ca="1">IF(AN$2&gt;TODAY(),NA(),(COUNTIF('Match Grid'!$F$7:AO$7,"*"&amp;'Per Match'!$C16&amp;"*")*3)+(COUNTIF('Match Grid'!$F$8:AN$8,"*"&amp;'Per Match'!$C16&amp;"*")*2)++COUNTIF('Match Grid'!$F$9:AN$9,"*"&amp;'Per Match'!$C16&amp;"*"))</f>
        <v>2</v>
      </c>
      <c r="AO16" s="1">
        <f ca="1">IF(AO$2&gt;TODAY(),NA(),(COUNTIF('Match Grid'!$F$7:AP$7,"*"&amp;'Per Match'!$C16&amp;"*")*3)+(COUNTIF('Match Grid'!$F$8:AO$8,"*"&amp;'Per Match'!$C16&amp;"*")*2)++COUNTIF('Match Grid'!$F$9:AO$9,"*"&amp;'Per Match'!$C16&amp;"*"))</f>
        <v>2</v>
      </c>
      <c r="AP16" s="1">
        <f ca="1">IF(AP$2&gt;TODAY(),NA(),(COUNTIF('Match Grid'!$F$7:AQ$7,"*"&amp;'Per Match'!$C16&amp;"*")*3)+(COUNTIF('Match Grid'!$F$8:AP$8,"*"&amp;'Per Match'!$C16&amp;"*")*2)++COUNTIF('Match Grid'!$F$9:AP$9,"*"&amp;'Per Match'!$C16&amp;"*"))</f>
        <v>2</v>
      </c>
      <c r="AQ16" s="1">
        <f ca="1">IF(AQ$2&gt;TODAY(),NA(),(COUNTIF('Match Grid'!$F$7:AR$7,"*"&amp;'Per Match'!$C16&amp;"*")*3)+(COUNTIF('Match Grid'!$F$8:AQ$8,"*"&amp;'Per Match'!$C16&amp;"*")*2)++COUNTIF('Match Grid'!$F$9:AQ$9,"*"&amp;'Per Match'!$C16&amp;"*"))</f>
        <v>2</v>
      </c>
      <c r="AR16" s="1">
        <f ca="1">IF(AR$2&gt;TODAY(),NA(),(COUNTIF('Match Grid'!$F$7:AS$7,"*"&amp;'Per Match'!$C16&amp;"*")*3)+(COUNTIF('Match Grid'!$F$8:AR$8,"*"&amp;'Per Match'!$C16&amp;"*")*2)++COUNTIF('Match Grid'!$F$9:AR$9,"*"&amp;'Per Match'!$C16&amp;"*"))</f>
        <v>2</v>
      </c>
      <c r="AS16" s="39">
        <f ca="1">IF(AS$2&gt;TODAY(),NA(),(COUNTIF('Match Grid'!$F$7:AT$7,"*"&amp;'Per Match'!$C16&amp;"*")*3)+(COUNTIF('Match Grid'!$F$8:AS$8,"*"&amp;'Per Match'!$C16&amp;"*")*2)++COUNTIF('Match Grid'!$F$9:AS$9,"*"&amp;'Per Match'!$C16&amp;"*"))</f>
        <v>2</v>
      </c>
    </row>
    <row r="17" spans="2:45" x14ac:dyDescent="0.2">
      <c r="B17" s="2">
        <v>19</v>
      </c>
      <c r="C17" s="2" t="s">
        <v>27</v>
      </c>
      <c r="D17" s="1">
        <v>0</v>
      </c>
      <c r="E17" s="1">
        <f ca="1">IF(E$2&gt;TODAY(),NA(),(COUNTIF('Match Grid'!F$7:$F$7,"*"&amp;'Per Match'!$C17&amp;"*")*3)+(COUNTIF('Match Grid'!E$8:$F$8,"*"&amp;'Per Match'!$C17&amp;"*")*2)++COUNTIF('Match Grid'!E$9:$F$9,"*"&amp;'Per Match'!$C17&amp;"*"))</f>
        <v>0</v>
      </c>
      <c r="F17" s="1">
        <f ca="1">IF(F$2&gt;TODAY(),NA(),(COUNTIF('Match Grid'!$F$7:G$7,"*"&amp;'Per Match'!$C17&amp;"*")*3)+(COUNTIF('Match Grid'!F$8:$F$8,"*"&amp;'Per Match'!$C17&amp;"*")*2)++COUNTIF('Match Grid'!F$9:$F$9,"*"&amp;'Per Match'!$C17&amp;"*"))</f>
        <v>0</v>
      </c>
      <c r="G17" s="1">
        <f ca="1">IF(G$2&gt;TODAY(),NA(),(COUNTIF('Match Grid'!$F$7:H$7,"*"&amp;'Per Match'!$C17&amp;"*")*3)+(COUNTIF('Match Grid'!$F$8:G$8,"*"&amp;'Per Match'!$C17&amp;"*")*2)++COUNTIF('Match Grid'!$F$9:G$9,"*"&amp;'Per Match'!$C17&amp;"*"))</f>
        <v>0</v>
      </c>
      <c r="H17" s="1">
        <f ca="1">IF(H$2&gt;TODAY(),NA(),(COUNTIF('Match Grid'!$F$7:I$7,"*"&amp;'Per Match'!$C17&amp;"*")*3)+(COUNTIF('Match Grid'!$F$8:H$8,"*"&amp;'Per Match'!$C17&amp;"*")*2)++COUNTIF('Match Grid'!$F$9:H$9,"*"&amp;'Per Match'!$C17&amp;"*"))</f>
        <v>0</v>
      </c>
      <c r="I17" s="39">
        <f ca="1">IF(I$2&gt;TODAY(),NA(),(COUNTIF('Match Grid'!$F$7:J$7,"*"&amp;'Per Match'!$C17&amp;"*")*3)+(COUNTIF('Match Grid'!$F$8:I$8,"*"&amp;'Per Match'!$C17&amp;"*")*2)++COUNTIF('Match Grid'!$F$9:I$9,"*"&amp;'Per Match'!$C17&amp;"*"))</f>
        <v>0</v>
      </c>
      <c r="J17" s="1">
        <f ca="1">IF(J$2&gt;TODAY(),NA(),(COUNTIF('Match Grid'!$F$7:K$7,"*"&amp;'Per Match'!$C17&amp;"*")*3)+(COUNTIF('Match Grid'!$F$8:J$8,"*"&amp;'Per Match'!$C17&amp;"*")*2)++COUNTIF('Match Grid'!$F$9:J$9,"*"&amp;'Per Match'!$C17&amp;"*"))</f>
        <v>0</v>
      </c>
      <c r="K17" s="1">
        <f ca="1">IF(K$2&gt;TODAY(),NA(),(COUNTIF('Match Grid'!$F$7:L$7,"*"&amp;'Per Match'!$C17&amp;"*")*3)+(COUNTIF('Match Grid'!$F$8:K$8,"*"&amp;'Per Match'!$C17&amp;"*")*2)++COUNTIF('Match Grid'!$F$9:K$9,"*"&amp;'Per Match'!$C17&amp;"*"))</f>
        <v>0</v>
      </c>
      <c r="L17" s="1">
        <f ca="1">IF(L$2&gt;TODAY(),NA(),(COUNTIF('Match Grid'!$F$7:M$7,"*"&amp;'Per Match'!$C17&amp;"*")*3)+(COUNTIF('Match Grid'!$F$8:L$8,"*"&amp;'Per Match'!$C17&amp;"*")*2)++COUNTIF('Match Grid'!$F$9:L$9,"*"&amp;'Per Match'!$C17&amp;"*"))</f>
        <v>0</v>
      </c>
      <c r="M17" s="1">
        <f ca="1">IF(M$2&gt;TODAY(),NA(),(COUNTIF('Match Grid'!$F$7:N$7,"*"&amp;'Per Match'!$C17&amp;"*")*3)+(COUNTIF('Match Grid'!$F$8:M$8,"*"&amp;'Per Match'!$C17&amp;"*")*2)++COUNTIF('Match Grid'!$F$9:M$9,"*"&amp;'Per Match'!$C17&amp;"*"))</f>
        <v>0</v>
      </c>
      <c r="N17" s="39">
        <f ca="1">IF(N$2&gt;TODAY(),NA(),(COUNTIF('Match Grid'!$F$7:O$7,"*"&amp;'Per Match'!$C17&amp;"*")*3)+(COUNTIF('Match Grid'!$F$8:N$8,"*"&amp;'Per Match'!$C17&amp;"*")*2)++COUNTIF('Match Grid'!$F$9:N$9,"*"&amp;'Per Match'!$C17&amp;"*"))</f>
        <v>0</v>
      </c>
      <c r="O17" s="1">
        <f ca="1">IF(O$2&gt;TODAY(),NA(),(COUNTIF('Match Grid'!$F$7:P$7,"*"&amp;'Per Match'!$C17&amp;"*")*3)+(COUNTIF('Match Grid'!$F$8:O$8,"*"&amp;'Per Match'!$C17&amp;"*")*2)++COUNTIF('Match Grid'!$F$9:O$9,"*"&amp;'Per Match'!$C17&amp;"*"))</f>
        <v>0</v>
      </c>
      <c r="P17" s="1">
        <f ca="1">IF(P$2&gt;TODAY(),NA(),(COUNTIF('Match Grid'!$F$7:Q$7,"*"&amp;'Per Match'!$C17&amp;"*")*3)+(COUNTIF('Match Grid'!$F$8:P$8,"*"&amp;'Per Match'!$C17&amp;"*")*2)++COUNTIF('Match Grid'!$F$9:P$9,"*"&amp;'Per Match'!$C17&amp;"*"))</f>
        <v>0</v>
      </c>
      <c r="Q17" s="1">
        <f ca="1">IF(Q$2&gt;TODAY(),NA(),(COUNTIF('Match Grid'!$F$7:R$7,"*"&amp;'Per Match'!$C17&amp;"*")*3)+(COUNTIF('Match Grid'!$F$8:Q$8,"*"&amp;'Per Match'!$C17&amp;"*")*2)++COUNTIF('Match Grid'!$F$9:Q$9,"*"&amp;'Per Match'!$C17&amp;"*"))</f>
        <v>0</v>
      </c>
      <c r="R17" s="1">
        <f ca="1">IF(R$2&gt;TODAY(),NA(),(COUNTIF('Match Grid'!$F$7:S$7,"*"&amp;'Per Match'!$C17&amp;"*")*3)+(COUNTIF('Match Grid'!$F$8:R$8,"*"&amp;'Per Match'!$C17&amp;"*")*2)++COUNTIF('Match Grid'!$F$9:R$9,"*"&amp;'Per Match'!$C17&amp;"*"))</f>
        <v>0</v>
      </c>
      <c r="S17" s="39">
        <f ca="1">IF(S$2&gt;TODAY(),NA(),(COUNTIF('Match Grid'!$F$7:T$7,"*"&amp;'Per Match'!$C17&amp;"*")*3)+(COUNTIF('Match Grid'!$F$8:S$8,"*"&amp;'Per Match'!$C17&amp;"*")*2)++COUNTIF('Match Grid'!$F$9:S$9,"*"&amp;'Per Match'!$C17&amp;"*"))</f>
        <v>0</v>
      </c>
      <c r="T17" s="1">
        <f ca="1">IF(T$2&gt;TODAY(),NA(),(COUNTIF('Match Grid'!$F$7:U$7,"*"&amp;'Per Match'!$C17&amp;"*")*3)+(COUNTIF('Match Grid'!$F$8:T$8,"*"&amp;'Per Match'!$C17&amp;"*")*2)++COUNTIF('Match Grid'!$F$9:T$9,"*"&amp;'Per Match'!$C17&amp;"*"))</f>
        <v>0</v>
      </c>
      <c r="U17" s="1">
        <f ca="1">IF(U$2&gt;TODAY(),NA(),(COUNTIF('Match Grid'!$F$7:V$7,"*"&amp;'Per Match'!$C17&amp;"*")*3)+(COUNTIF('Match Grid'!$F$8:U$8,"*"&amp;'Per Match'!$C17&amp;"*")*2)++COUNTIF('Match Grid'!$F$9:U$9,"*"&amp;'Per Match'!$C17&amp;"*"))</f>
        <v>0</v>
      </c>
      <c r="V17" s="1">
        <f ca="1">IF(V$2&gt;TODAY(),NA(),(COUNTIF('Match Grid'!$F$7:W$7,"*"&amp;'Per Match'!$C17&amp;"*")*3)+(COUNTIF('Match Grid'!$F$8:V$8,"*"&amp;'Per Match'!$C17&amp;"*")*2)++COUNTIF('Match Grid'!$F$9:V$9,"*"&amp;'Per Match'!$C17&amp;"*"))</f>
        <v>0</v>
      </c>
      <c r="W17" s="1">
        <f ca="1">IF(W$2&gt;TODAY(),NA(),(COUNTIF('Match Grid'!$F$7:X$7,"*"&amp;'Per Match'!$C17&amp;"*")*3)+(COUNTIF('Match Grid'!$F$8:W$8,"*"&amp;'Per Match'!$C17&amp;"*")*2)++COUNTIF('Match Grid'!$F$9:W$9,"*"&amp;'Per Match'!$C17&amp;"*"))</f>
        <v>0</v>
      </c>
      <c r="X17" s="39">
        <f ca="1">IF(X$2&gt;TODAY(),NA(),(COUNTIF('Match Grid'!$F$7:Y$7,"*"&amp;'Per Match'!$C17&amp;"*")*3)+(COUNTIF('Match Grid'!$F$8:X$8,"*"&amp;'Per Match'!$C17&amp;"*")*2)++COUNTIF('Match Grid'!$F$9:X$9,"*"&amp;'Per Match'!$C17&amp;"*"))</f>
        <v>0</v>
      </c>
      <c r="Y17" s="1">
        <f ca="1">IF(Y$2&gt;TODAY(),NA(),(COUNTIF('Match Grid'!$F$7:Z$7,"*"&amp;'Per Match'!$C17&amp;"*")*3)+(COUNTIF('Match Grid'!$F$8:Y$8,"*"&amp;'Per Match'!$C17&amp;"*")*2)++COUNTIF('Match Grid'!$F$9:Y$9,"*"&amp;'Per Match'!$C17&amp;"*"))</f>
        <v>0</v>
      </c>
      <c r="Z17" s="1">
        <f ca="1">IF(Z$2&gt;TODAY(),NA(),(COUNTIF('Match Grid'!$F$7:AA$7,"*"&amp;'Per Match'!$C17&amp;"*")*3)+(COUNTIF('Match Grid'!$F$8:Z$8,"*"&amp;'Per Match'!$C17&amp;"*")*2)++COUNTIF('Match Grid'!$F$9:Z$9,"*"&amp;'Per Match'!$C17&amp;"*"))</f>
        <v>0</v>
      </c>
      <c r="AA17" s="1">
        <f ca="1">IF(AA$2&gt;TODAY(),NA(),(COUNTIF('Match Grid'!$F$7:AB$7,"*"&amp;'Per Match'!$C17&amp;"*")*3)+(COUNTIF('Match Grid'!$F$8:AA$8,"*"&amp;'Per Match'!$C17&amp;"*")*2)++COUNTIF('Match Grid'!$F$9:AA$9,"*"&amp;'Per Match'!$C17&amp;"*"))</f>
        <v>0</v>
      </c>
      <c r="AB17" s="1">
        <f ca="1">IF(AB$2&gt;TODAY(),NA(),(COUNTIF('Match Grid'!$F$7:AC$7,"*"&amp;'Per Match'!$C17&amp;"*")*3)+(COUNTIF('Match Grid'!$F$8:AB$8,"*"&amp;'Per Match'!$C17&amp;"*")*2)++COUNTIF('Match Grid'!$F$9:AB$9,"*"&amp;'Per Match'!$C17&amp;"*"))</f>
        <v>0</v>
      </c>
      <c r="AC17" s="39">
        <f ca="1">IF(AC$2&gt;TODAY(),NA(),(COUNTIF('Match Grid'!$F$7:AD$7,"*"&amp;'Per Match'!$C17&amp;"*")*3)+(COUNTIF('Match Grid'!$F$8:AC$8,"*"&amp;'Per Match'!$C17&amp;"*")*2)++COUNTIF('Match Grid'!$F$9:AC$9,"*"&amp;'Per Match'!$C17&amp;"*"))</f>
        <v>1</v>
      </c>
      <c r="AD17" s="1">
        <f ca="1">IF(AD$2&gt;TODAY(),NA(),(COUNTIF('Match Grid'!$F$7:AE$7,"*"&amp;'Per Match'!$C17&amp;"*")*3)+(COUNTIF('Match Grid'!$F$8:AD$8,"*"&amp;'Per Match'!$C17&amp;"*")*2)++COUNTIF('Match Grid'!$F$9:AD$9,"*"&amp;'Per Match'!$C17&amp;"*"))</f>
        <v>1</v>
      </c>
      <c r="AE17" s="1">
        <f ca="1">IF(AE$2&gt;TODAY(),NA(),(COUNTIF('Match Grid'!$F$7:AF$7,"*"&amp;'Per Match'!$C17&amp;"*")*3)+(COUNTIF('Match Grid'!$F$8:AE$8,"*"&amp;'Per Match'!$C17&amp;"*")*2)++COUNTIF('Match Grid'!$F$9:AE$9,"*"&amp;'Per Match'!$C17&amp;"*"))</f>
        <v>3</v>
      </c>
      <c r="AF17" s="1">
        <f ca="1">IF(AF$2&gt;TODAY(),NA(),(COUNTIF('Match Grid'!$F$7:AG$7,"*"&amp;'Per Match'!$C17&amp;"*")*3)+(COUNTIF('Match Grid'!$F$8:AF$8,"*"&amp;'Per Match'!$C17&amp;"*")*2)++COUNTIF('Match Grid'!$F$9:AF$9,"*"&amp;'Per Match'!$C17&amp;"*"))</f>
        <v>3</v>
      </c>
      <c r="AG17" s="1">
        <f ca="1">IF(AG$2&gt;TODAY(),NA(),(COUNTIF('Match Grid'!$F$7:AH$7,"*"&amp;'Per Match'!$C17&amp;"*")*3)+(COUNTIF('Match Grid'!$F$8:AG$8,"*"&amp;'Per Match'!$C17&amp;"*")*2)++COUNTIF('Match Grid'!$F$9:AG$9,"*"&amp;'Per Match'!$C17&amp;"*"))</f>
        <v>3</v>
      </c>
      <c r="AH17" s="39">
        <f ca="1">IF(AH$2&gt;TODAY(),NA(),(COUNTIF('Match Grid'!$F$7:AI$7,"*"&amp;'Per Match'!$C17&amp;"*")*3)+(COUNTIF('Match Grid'!$F$8:AH$8,"*"&amp;'Per Match'!$C17&amp;"*")*2)++COUNTIF('Match Grid'!$F$9:AH$9,"*"&amp;'Per Match'!$C17&amp;"*"))</f>
        <v>3</v>
      </c>
      <c r="AI17" s="1">
        <f ca="1">IF(AI$2&gt;TODAY(),NA(),(COUNTIF('Match Grid'!$F$7:AJ$7,"*"&amp;'Per Match'!$C17&amp;"*")*3)+(COUNTIF('Match Grid'!$F$8:AI$8,"*"&amp;'Per Match'!$C17&amp;"*")*2)++COUNTIF('Match Grid'!$F$9:AI$9,"*"&amp;'Per Match'!$C17&amp;"*"))</f>
        <v>3</v>
      </c>
      <c r="AJ17" s="1">
        <f ca="1">IF(AJ$2&gt;TODAY(),NA(),(COUNTIF('Match Grid'!$F$7:AK$7,"*"&amp;'Per Match'!$C17&amp;"*")*3)+(COUNTIF('Match Grid'!$F$8:AJ$8,"*"&amp;'Per Match'!$C17&amp;"*")*2)++COUNTIF('Match Grid'!$F$9:AJ$9,"*"&amp;'Per Match'!$C17&amp;"*"))</f>
        <v>3</v>
      </c>
      <c r="AK17" s="1">
        <f ca="1">IF(AK$2&gt;TODAY(),NA(),(COUNTIF('Match Grid'!$F$7:AL$7,"*"&amp;'Per Match'!$C17&amp;"*")*3)+(COUNTIF('Match Grid'!$F$8:AK$8,"*"&amp;'Per Match'!$C17&amp;"*")*2)++COUNTIF('Match Grid'!$F$9:AK$9,"*"&amp;'Per Match'!$C17&amp;"*"))</f>
        <v>3</v>
      </c>
      <c r="AL17" s="1">
        <f ca="1">IF(AL$2&gt;TODAY(),NA(),(COUNTIF('Match Grid'!$F$7:AM$7,"*"&amp;'Per Match'!$C17&amp;"*")*3)+(COUNTIF('Match Grid'!$F$8:AL$8,"*"&amp;'Per Match'!$C17&amp;"*")*2)++COUNTIF('Match Grid'!$F$9:AL$9,"*"&amp;'Per Match'!$C17&amp;"*"))</f>
        <v>4</v>
      </c>
      <c r="AM17" s="39">
        <f ca="1">IF(AM$2&gt;TODAY(),NA(),(COUNTIF('Match Grid'!$F$7:AN$7,"*"&amp;'Per Match'!$C17&amp;"*")*3)+(COUNTIF('Match Grid'!$F$8:AM$8,"*"&amp;'Per Match'!$C17&amp;"*")*2)++COUNTIF('Match Grid'!$F$9:AM$9,"*"&amp;'Per Match'!$C17&amp;"*"))</f>
        <v>4</v>
      </c>
      <c r="AN17" s="1">
        <f ca="1">IF(AN$2&gt;TODAY(),NA(),(COUNTIF('Match Grid'!$F$7:AO$7,"*"&amp;'Per Match'!$C17&amp;"*")*3)+(COUNTIF('Match Grid'!$F$8:AN$8,"*"&amp;'Per Match'!$C17&amp;"*")*2)++COUNTIF('Match Grid'!$F$9:AN$9,"*"&amp;'Per Match'!$C17&amp;"*"))</f>
        <v>4</v>
      </c>
      <c r="AO17" s="1">
        <f ca="1">IF(AO$2&gt;TODAY(),NA(),(COUNTIF('Match Grid'!$F$7:AP$7,"*"&amp;'Per Match'!$C17&amp;"*")*3)+(COUNTIF('Match Grid'!$F$8:AO$8,"*"&amp;'Per Match'!$C17&amp;"*")*2)++COUNTIF('Match Grid'!$F$9:AO$9,"*"&amp;'Per Match'!$C17&amp;"*"))</f>
        <v>4</v>
      </c>
      <c r="AP17" s="1">
        <f ca="1">IF(AP$2&gt;TODAY(),NA(),(COUNTIF('Match Grid'!$F$7:AQ$7,"*"&amp;'Per Match'!$C17&amp;"*")*3)+(COUNTIF('Match Grid'!$F$8:AP$8,"*"&amp;'Per Match'!$C17&amp;"*")*2)++COUNTIF('Match Grid'!$F$9:AP$9,"*"&amp;'Per Match'!$C17&amp;"*"))</f>
        <v>4</v>
      </c>
      <c r="AQ17" s="1">
        <f ca="1">IF(AQ$2&gt;TODAY(),NA(),(COUNTIF('Match Grid'!$F$7:AR$7,"*"&amp;'Per Match'!$C17&amp;"*")*3)+(COUNTIF('Match Grid'!$F$8:AQ$8,"*"&amp;'Per Match'!$C17&amp;"*")*2)++COUNTIF('Match Grid'!$F$9:AQ$9,"*"&amp;'Per Match'!$C17&amp;"*"))</f>
        <v>4</v>
      </c>
      <c r="AR17" s="1">
        <f ca="1">IF(AR$2&gt;TODAY(),NA(),(COUNTIF('Match Grid'!$F$7:AS$7,"*"&amp;'Per Match'!$C17&amp;"*")*3)+(COUNTIF('Match Grid'!$F$8:AR$8,"*"&amp;'Per Match'!$C17&amp;"*")*2)++COUNTIF('Match Grid'!$F$9:AR$9,"*"&amp;'Per Match'!$C17&amp;"*"))</f>
        <v>4</v>
      </c>
      <c r="AS17" s="39">
        <f ca="1">IF(AS$2&gt;TODAY(),NA(),(COUNTIF('Match Grid'!$F$7:AT$7,"*"&amp;'Per Match'!$C17&amp;"*")*3)+(COUNTIF('Match Grid'!$F$8:AS$8,"*"&amp;'Per Match'!$C17&amp;"*")*2)++COUNTIF('Match Grid'!$F$9:AS$9,"*"&amp;'Per Match'!$C17&amp;"*"))</f>
        <v>4</v>
      </c>
    </row>
    <row r="18" spans="2:45" x14ac:dyDescent="0.2">
      <c r="B18" s="2">
        <v>20</v>
      </c>
      <c r="C18" s="2" t="s">
        <v>11</v>
      </c>
      <c r="D18" s="1">
        <v>0</v>
      </c>
      <c r="E18" s="1">
        <f ca="1">IF(E$2&gt;TODAY(),NA(),(COUNTIF('Match Grid'!F$7:$F$7,"*"&amp;'Per Match'!$C18&amp;"*")*3)+(COUNTIF('Match Grid'!E$8:$F$8,"*"&amp;'Per Match'!$C18&amp;"*")*2)++COUNTIF('Match Grid'!E$9:$F$9,"*"&amp;'Per Match'!$C18&amp;"*"))</f>
        <v>0</v>
      </c>
      <c r="F18" s="1">
        <f ca="1">IF(F$2&gt;TODAY(),NA(),(COUNTIF('Match Grid'!$F$7:G$7,"*"&amp;'Per Match'!$C18&amp;"*")*3)+(COUNTIF('Match Grid'!F$8:$F$8,"*"&amp;'Per Match'!$C18&amp;"*")*2)++COUNTIF('Match Grid'!F$9:$F$9,"*"&amp;'Per Match'!$C18&amp;"*"))</f>
        <v>0</v>
      </c>
      <c r="G18" s="1">
        <f ca="1">IF(G$2&gt;TODAY(),NA(),(COUNTIF('Match Grid'!$F$7:H$7,"*"&amp;'Per Match'!$C18&amp;"*")*3)+(COUNTIF('Match Grid'!$F$8:G$8,"*"&amp;'Per Match'!$C18&amp;"*")*2)++COUNTIF('Match Grid'!$F$9:G$9,"*"&amp;'Per Match'!$C18&amp;"*"))</f>
        <v>0</v>
      </c>
      <c r="H18" s="1">
        <f ca="1">IF(H$2&gt;TODAY(),NA(),(COUNTIF('Match Grid'!$F$7:I$7,"*"&amp;'Per Match'!$C18&amp;"*")*3)+(COUNTIF('Match Grid'!$F$8:H$8,"*"&amp;'Per Match'!$C18&amp;"*")*2)++COUNTIF('Match Grid'!$F$9:H$9,"*"&amp;'Per Match'!$C18&amp;"*"))</f>
        <v>0</v>
      </c>
      <c r="I18" s="39">
        <f ca="1">IF(I$2&gt;TODAY(),NA(),(COUNTIF('Match Grid'!$F$7:J$7,"*"&amp;'Per Match'!$C18&amp;"*")*3)+(COUNTIF('Match Grid'!$F$8:I$8,"*"&amp;'Per Match'!$C18&amp;"*")*2)++COUNTIF('Match Grid'!$F$9:I$9,"*"&amp;'Per Match'!$C18&amp;"*"))</f>
        <v>5</v>
      </c>
      <c r="J18" s="1">
        <f ca="1">IF(J$2&gt;TODAY(),NA(),(COUNTIF('Match Grid'!$F$7:K$7,"*"&amp;'Per Match'!$C18&amp;"*")*3)+(COUNTIF('Match Grid'!$F$8:J$8,"*"&amp;'Per Match'!$C18&amp;"*")*2)++COUNTIF('Match Grid'!$F$9:J$9,"*"&amp;'Per Match'!$C18&amp;"*"))</f>
        <v>5</v>
      </c>
      <c r="K18" s="1">
        <f ca="1">IF(K$2&gt;TODAY(),NA(),(COUNTIF('Match Grid'!$F$7:L$7,"*"&amp;'Per Match'!$C18&amp;"*")*3)+(COUNTIF('Match Grid'!$F$8:K$8,"*"&amp;'Per Match'!$C18&amp;"*")*2)++COUNTIF('Match Grid'!$F$9:K$9,"*"&amp;'Per Match'!$C18&amp;"*"))</f>
        <v>5</v>
      </c>
      <c r="L18" s="1">
        <f ca="1">IF(L$2&gt;TODAY(),NA(),(COUNTIF('Match Grid'!$F$7:M$7,"*"&amp;'Per Match'!$C18&amp;"*")*3)+(COUNTIF('Match Grid'!$F$8:L$8,"*"&amp;'Per Match'!$C18&amp;"*")*2)++COUNTIF('Match Grid'!$F$9:L$9,"*"&amp;'Per Match'!$C18&amp;"*"))</f>
        <v>7</v>
      </c>
      <c r="M18" s="1">
        <f ca="1">IF(M$2&gt;TODAY(),NA(),(COUNTIF('Match Grid'!$F$7:N$7,"*"&amp;'Per Match'!$C18&amp;"*")*3)+(COUNTIF('Match Grid'!$F$8:M$8,"*"&amp;'Per Match'!$C18&amp;"*")*2)++COUNTIF('Match Grid'!$F$9:M$9,"*"&amp;'Per Match'!$C18&amp;"*"))</f>
        <v>10</v>
      </c>
      <c r="N18" s="39">
        <f ca="1">IF(N$2&gt;TODAY(),NA(),(COUNTIF('Match Grid'!$F$7:O$7,"*"&amp;'Per Match'!$C18&amp;"*")*3)+(COUNTIF('Match Grid'!$F$8:N$8,"*"&amp;'Per Match'!$C18&amp;"*")*2)++COUNTIF('Match Grid'!$F$9:N$9,"*"&amp;'Per Match'!$C18&amp;"*"))</f>
        <v>10</v>
      </c>
      <c r="O18" s="1">
        <f ca="1">IF(O$2&gt;TODAY(),NA(),(COUNTIF('Match Grid'!$F$7:P$7,"*"&amp;'Per Match'!$C18&amp;"*")*3)+(COUNTIF('Match Grid'!$F$8:O$8,"*"&amp;'Per Match'!$C18&amp;"*")*2)++COUNTIF('Match Grid'!$F$9:O$9,"*"&amp;'Per Match'!$C18&amp;"*"))</f>
        <v>11</v>
      </c>
      <c r="P18" s="1">
        <f ca="1">IF(P$2&gt;TODAY(),NA(),(COUNTIF('Match Grid'!$F$7:Q$7,"*"&amp;'Per Match'!$C18&amp;"*")*3)+(COUNTIF('Match Grid'!$F$8:P$8,"*"&amp;'Per Match'!$C18&amp;"*")*2)++COUNTIF('Match Grid'!$F$9:P$9,"*"&amp;'Per Match'!$C18&amp;"*"))</f>
        <v>12</v>
      </c>
      <c r="Q18" s="1">
        <f ca="1">IF(Q$2&gt;TODAY(),NA(),(COUNTIF('Match Grid'!$F$7:R$7,"*"&amp;'Per Match'!$C18&amp;"*")*3)+(COUNTIF('Match Grid'!$F$8:Q$8,"*"&amp;'Per Match'!$C18&amp;"*")*2)++COUNTIF('Match Grid'!$F$9:Q$9,"*"&amp;'Per Match'!$C18&amp;"*"))</f>
        <v>12</v>
      </c>
      <c r="R18" s="1">
        <f ca="1">IF(R$2&gt;TODAY(),NA(),(COUNTIF('Match Grid'!$F$7:S$7,"*"&amp;'Per Match'!$C18&amp;"*")*3)+(COUNTIF('Match Grid'!$F$8:R$8,"*"&amp;'Per Match'!$C18&amp;"*")*2)++COUNTIF('Match Grid'!$F$9:R$9,"*"&amp;'Per Match'!$C18&amp;"*"))</f>
        <v>14</v>
      </c>
      <c r="S18" s="39">
        <f ca="1">IF(S$2&gt;TODAY(),NA(),(COUNTIF('Match Grid'!$F$7:T$7,"*"&amp;'Per Match'!$C18&amp;"*")*3)+(COUNTIF('Match Grid'!$F$8:S$8,"*"&amp;'Per Match'!$C18&amp;"*")*2)++COUNTIF('Match Grid'!$F$9:S$9,"*"&amp;'Per Match'!$C18&amp;"*"))</f>
        <v>16</v>
      </c>
      <c r="T18" s="1">
        <f ca="1">IF(T$2&gt;TODAY(),NA(),(COUNTIF('Match Grid'!$F$7:U$7,"*"&amp;'Per Match'!$C18&amp;"*")*3)+(COUNTIF('Match Grid'!$F$8:T$8,"*"&amp;'Per Match'!$C18&amp;"*")*2)++COUNTIF('Match Grid'!$F$9:T$9,"*"&amp;'Per Match'!$C18&amp;"*"))</f>
        <v>16</v>
      </c>
      <c r="U18" s="1">
        <f ca="1">IF(U$2&gt;TODAY(),NA(),(COUNTIF('Match Grid'!$F$7:V$7,"*"&amp;'Per Match'!$C18&amp;"*")*3)+(COUNTIF('Match Grid'!$F$8:U$8,"*"&amp;'Per Match'!$C18&amp;"*")*2)++COUNTIF('Match Grid'!$F$9:U$9,"*"&amp;'Per Match'!$C18&amp;"*"))</f>
        <v>21</v>
      </c>
      <c r="V18" s="1">
        <f ca="1">IF(V$2&gt;TODAY(),NA(),(COUNTIF('Match Grid'!$F$7:W$7,"*"&amp;'Per Match'!$C18&amp;"*")*3)+(COUNTIF('Match Grid'!$F$8:V$8,"*"&amp;'Per Match'!$C18&amp;"*")*2)++COUNTIF('Match Grid'!$F$9:V$9,"*"&amp;'Per Match'!$C18&amp;"*"))</f>
        <v>21</v>
      </c>
      <c r="W18" s="1">
        <f ca="1">IF(W$2&gt;TODAY(),NA(),(COUNTIF('Match Grid'!$F$7:X$7,"*"&amp;'Per Match'!$C18&amp;"*")*3)+(COUNTIF('Match Grid'!$F$8:W$8,"*"&amp;'Per Match'!$C18&amp;"*")*2)++COUNTIF('Match Grid'!$F$9:W$9,"*"&amp;'Per Match'!$C18&amp;"*"))</f>
        <v>24</v>
      </c>
      <c r="X18" s="39">
        <f ca="1">IF(X$2&gt;TODAY(),NA(),(COUNTIF('Match Grid'!$F$7:Y$7,"*"&amp;'Per Match'!$C18&amp;"*")*3)+(COUNTIF('Match Grid'!$F$8:X$8,"*"&amp;'Per Match'!$C18&amp;"*")*2)++COUNTIF('Match Grid'!$F$9:X$9,"*"&amp;'Per Match'!$C18&amp;"*"))</f>
        <v>27</v>
      </c>
      <c r="Y18" s="1">
        <f ca="1">IF(Y$2&gt;TODAY(),NA(),(COUNTIF('Match Grid'!$F$7:Z$7,"*"&amp;'Per Match'!$C18&amp;"*")*3)+(COUNTIF('Match Grid'!$F$8:Y$8,"*"&amp;'Per Match'!$C18&amp;"*")*2)++COUNTIF('Match Grid'!$F$9:Y$9,"*"&amp;'Per Match'!$C18&amp;"*"))</f>
        <v>27</v>
      </c>
      <c r="Z18" s="1">
        <f ca="1">IF(Z$2&gt;TODAY(),NA(),(COUNTIF('Match Grid'!$F$7:AA$7,"*"&amp;'Per Match'!$C18&amp;"*")*3)+(COUNTIF('Match Grid'!$F$8:Z$8,"*"&amp;'Per Match'!$C18&amp;"*")*2)++COUNTIF('Match Grid'!$F$9:Z$9,"*"&amp;'Per Match'!$C18&amp;"*"))</f>
        <v>28</v>
      </c>
      <c r="AA18" s="1">
        <f ca="1">IF(AA$2&gt;TODAY(),NA(),(COUNTIF('Match Grid'!$F$7:AB$7,"*"&amp;'Per Match'!$C18&amp;"*")*3)+(COUNTIF('Match Grid'!$F$8:AA$8,"*"&amp;'Per Match'!$C18&amp;"*")*2)++COUNTIF('Match Grid'!$F$9:AA$9,"*"&amp;'Per Match'!$C18&amp;"*"))</f>
        <v>28</v>
      </c>
      <c r="AB18" s="1">
        <f ca="1">IF(AB$2&gt;TODAY(),NA(),(COUNTIF('Match Grid'!$F$7:AC$7,"*"&amp;'Per Match'!$C18&amp;"*")*3)+(COUNTIF('Match Grid'!$F$8:AB$8,"*"&amp;'Per Match'!$C18&amp;"*")*2)++COUNTIF('Match Grid'!$F$9:AB$9,"*"&amp;'Per Match'!$C18&amp;"*"))</f>
        <v>28</v>
      </c>
      <c r="AC18" s="39">
        <f ca="1">IF(AC$2&gt;TODAY(),NA(),(COUNTIF('Match Grid'!$F$7:AD$7,"*"&amp;'Per Match'!$C18&amp;"*")*3)+(COUNTIF('Match Grid'!$F$8:AC$8,"*"&amp;'Per Match'!$C18&amp;"*")*2)++COUNTIF('Match Grid'!$F$9:AC$9,"*"&amp;'Per Match'!$C18&amp;"*"))</f>
        <v>28</v>
      </c>
      <c r="AD18" s="1">
        <f ca="1">IF(AD$2&gt;TODAY(),NA(),(COUNTIF('Match Grid'!$F$7:AE$7,"*"&amp;'Per Match'!$C18&amp;"*")*3)+(COUNTIF('Match Grid'!$F$8:AD$8,"*"&amp;'Per Match'!$C18&amp;"*")*2)++COUNTIF('Match Grid'!$F$9:AD$9,"*"&amp;'Per Match'!$C18&amp;"*"))</f>
        <v>28</v>
      </c>
      <c r="AE18" s="1">
        <f ca="1">IF(AE$2&gt;TODAY(),NA(),(COUNTIF('Match Grid'!$F$7:AF$7,"*"&amp;'Per Match'!$C18&amp;"*")*3)+(COUNTIF('Match Grid'!$F$8:AE$8,"*"&amp;'Per Match'!$C18&amp;"*")*2)++COUNTIF('Match Grid'!$F$9:AE$9,"*"&amp;'Per Match'!$C18&amp;"*"))</f>
        <v>31</v>
      </c>
      <c r="AF18" s="1">
        <f ca="1">IF(AF$2&gt;TODAY(),NA(),(COUNTIF('Match Grid'!$F$7:AG$7,"*"&amp;'Per Match'!$C18&amp;"*")*3)+(COUNTIF('Match Grid'!$F$8:AF$8,"*"&amp;'Per Match'!$C18&amp;"*")*2)++COUNTIF('Match Grid'!$F$9:AF$9,"*"&amp;'Per Match'!$C18&amp;"*"))</f>
        <v>31</v>
      </c>
      <c r="AG18" s="1">
        <f ca="1">IF(AG$2&gt;TODAY(),NA(),(COUNTIF('Match Grid'!$F$7:AH$7,"*"&amp;'Per Match'!$C18&amp;"*")*3)+(COUNTIF('Match Grid'!$F$8:AG$8,"*"&amp;'Per Match'!$C18&amp;"*")*2)++COUNTIF('Match Grid'!$F$9:AG$9,"*"&amp;'Per Match'!$C18&amp;"*"))</f>
        <v>31</v>
      </c>
      <c r="AH18" s="39">
        <f ca="1">IF(AH$2&gt;TODAY(),NA(),(COUNTIF('Match Grid'!$F$7:AI$7,"*"&amp;'Per Match'!$C18&amp;"*")*3)+(COUNTIF('Match Grid'!$F$8:AH$8,"*"&amp;'Per Match'!$C18&amp;"*")*2)++COUNTIF('Match Grid'!$F$9:AH$9,"*"&amp;'Per Match'!$C18&amp;"*"))</f>
        <v>31</v>
      </c>
      <c r="AI18" s="1">
        <f ca="1">IF(AI$2&gt;TODAY(),NA(),(COUNTIF('Match Grid'!$F$7:AJ$7,"*"&amp;'Per Match'!$C18&amp;"*")*3)+(COUNTIF('Match Grid'!$F$8:AI$8,"*"&amp;'Per Match'!$C18&amp;"*")*2)++COUNTIF('Match Grid'!$F$9:AI$9,"*"&amp;'Per Match'!$C18&amp;"*"))</f>
        <v>31</v>
      </c>
      <c r="AJ18" s="1">
        <f ca="1">IF(AJ$2&gt;TODAY(),NA(),(COUNTIF('Match Grid'!$F$7:AK$7,"*"&amp;'Per Match'!$C18&amp;"*")*3)+(COUNTIF('Match Grid'!$F$8:AJ$8,"*"&amp;'Per Match'!$C18&amp;"*")*2)++COUNTIF('Match Grid'!$F$9:AJ$9,"*"&amp;'Per Match'!$C18&amp;"*"))</f>
        <v>34</v>
      </c>
      <c r="AK18" s="1">
        <f ca="1">IF(AK$2&gt;TODAY(),NA(),(COUNTIF('Match Grid'!$F$7:AL$7,"*"&amp;'Per Match'!$C18&amp;"*")*3)+(COUNTIF('Match Grid'!$F$8:AK$8,"*"&amp;'Per Match'!$C18&amp;"*")*2)++COUNTIF('Match Grid'!$F$9:AK$9,"*"&amp;'Per Match'!$C18&amp;"*"))</f>
        <v>34</v>
      </c>
      <c r="AL18" s="1">
        <f ca="1">IF(AL$2&gt;TODAY(),NA(),(COUNTIF('Match Grid'!$F$7:AM$7,"*"&amp;'Per Match'!$C18&amp;"*")*3)+(COUNTIF('Match Grid'!$F$8:AL$8,"*"&amp;'Per Match'!$C18&amp;"*")*2)++COUNTIF('Match Grid'!$F$9:AL$9,"*"&amp;'Per Match'!$C18&amp;"*"))</f>
        <v>35</v>
      </c>
      <c r="AM18" s="39">
        <f ca="1">IF(AM$2&gt;TODAY(),NA(),(COUNTIF('Match Grid'!$F$7:AN$7,"*"&amp;'Per Match'!$C18&amp;"*")*3)+(COUNTIF('Match Grid'!$F$8:AM$8,"*"&amp;'Per Match'!$C18&amp;"*")*2)++COUNTIF('Match Grid'!$F$9:AM$9,"*"&amp;'Per Match'!$C18&amp;"*"))</f>
        <v>37</v>
      </c>
      <c r="AN18" s="1">
        <f ca="1">IF(AN$2&gt;TODAY(),NA(),(COUNTIF('Match Grid'!$F$7:AO$7,"*"&amp;'Per Match'!$C18&amp;"*")*3)+(COUNTIF('Match Grid'!$F$8:AN$8,"*"&amp;'Per Match'!$C18&amp;"*")*2)++COUNTIF('Match Grid'!$F$9:AN$9,"*"&amp;'Per Match'!$C18&amp;"*"))</f>
        <v>37</v>
      </c>
      <c r="AO18" s="1">
        <f ca="1">IF(AO$2&gt;TODAY(),NA(),(COUNTIF('Match Grid'!$F$7:AP$7,"*"&amp;'Per Match'!$C18&amp;"*")*3)+(COUNTIF('Match Grid'!$F$8:AO$8,"*"&amp;'Per Match'!$C18&amp;"*")*2)++COUNTIF('Match Grid'!$F$9:AO$9,"*"&amp;'Per Match'!$C18&amp;"*"))</f>
        <v>42</v>
      </c>
      <c r="AP18" s="1">
        <f ca="1">IF(AP$2&gt;TODAY(),NA(),(COUNTIF('Match Grid'!$F$7:AQ$7,"*"&amp;'Per Match'!$C18&amp;"*")*3)+(COUNTIF('Match Grid'!$F$8:AP$8,"*"&amp;'Per Match'!$C18&amp;"*")*2)++COUNTIF('Match Grid'!$F$9:AP$9,"*"&amp;'Per Match'!$C18&amp;"*"))</f>
        <v>42</v>
      </c>
      <c r="AQ18" s="1">
        <f ca="1">IF(AQ$2&gt;TODAY(),NA(),(COUNTIF('Match Grid'!$F$7:AR$7,"*"&amp;'Per Match'!$C18&amp;"*")*3)+(COUNTIF('Match Grid'!$F$8:AQ$8,"*"&amp;'Per Match'!$C18&amp;"*")*2)++COUNTIF('Match Grid'!$F$9:AQ$9,"*"&amp;'Per Match'!$C18&amp;"*"))</f>
        <v>44</v>
      </c>
      <c r="AR18" s="1">
        <f ca="1">IF(AR$2&gt;TODAY(),NA(),(COUNTIF('Match Grid'!$F$7:AS$7,"*"&amp;'Per Match'!$C18&amp;"*")*3)+(COUNTIF('Match Grid'!$F$8:AR$8,"*"&amp;'Per Match'!$C18&amp;"*")*2)++COUNTIF('Match Grid'!$F$9:AR$9,"*"&amp;'Per Match'!$C18&amp;"*"))</f>
        <v>44</v>
      </c>
      <c r="AS18" s="39">
        <f ca="1">IF(AS$2&gt;TODAY(),NA(),(COUNTIF('Match Grid'!$F$7:AT$7,"*"&amp;'Per Match'!$C18&amp;"*")*3)+(COUNTIF('Match Grid'!$F$8:AS$8,"*"&amp;'Per Match'!$C18&amp;"*")*2)++COUNTIF('Match Grid'!$F$9:AS$9,"*"&amp;'Per Match'!$C18&amp;"*"))</f>
        <v>49</v>
      </c>
    </row>
    <row r="19" spans="2:45" x14ac:dyDescent="0.2">
      <c r="B19" s="2">
        <v>21</v>
      </c>
      <c r="C19" s="2" t="s">
        <v>84</v>
      </c>
      <c r="D19" s="1">
        <v>0</v>
      </c>
      <c r="E19" s="1">
        <f ca="1">IF(E$2&gt;TODAY(),NA(),(COUNTIF('Match Grid'!F$7:$F$7,"*"&amp;'Per Match'!$C19&amp;"*")*3)+(COUNTIF('Match Grid'!E$8:$F$8,"*"&amp;'Per Match'!$C19&amp;"*")*2)++COUNTIF('Match Grid'!E$9:$F$9,"*"&amp;'Per Match'!$C19&amp;"*"))</f>
        <v>0</v>
      </c>
      <c r="F19" s="1">
        <f ca="1">IF(F$2&gt;TODAY(),NA(),(COUNTIF('Match Grid'!$F$7:G$7,"*"&amp;'Per Match'!$C19&amp;"*")*3)+(COUNTIF('Match Grid'!F$8:$F$8,"*"&amp;'Per Match'!$C19&amp;"*")*2)++COUNTIF('Match Grid'!F$9:$F$9,"*"&amp;'Per Match'!$C19&amp;"*"))</f>
        <v>0</v>
      </c>
      <c r="G19" s="1">
        <f ca="1">IF(G$2&gt;TODAY(),NA(),(COUNTIF('Match Grid'!$F$7:H$7,"*"&amp;'Per Match'!$C19&amp;"*")*3)+(COUNTIF('Match Grid'!$F$8:G$8,"*"&amp;'Per Match'!$C19&amp;"*")*2)++COUNTIF('Match Grid'!$F$9:G$9,"*"&amp;'Per Match'!$C19&amp;"*"))</f>
        <v>0</v>
      </c>
      <c r="H19" s="1">
        <f ca="1">IF(H$2&gt;TODAY(),NA(),(COUNTIF('Match Grid'!$F$7:I$7,"*"&amp;'Per Match'!$C19&amp;"*")*3)+(COUNTIF('Match Grid'!$F$8:H$8,"*"&amp;'Per Match'!$C19&amp;"*")*2)++COUNTIF('Match Grid'!$F$9:H$9,"*"&amp;'Per Match'!$C19&amp;"*"))</f>
        <v>0</v>
      </c>
      <c r="I19" s="39">
        <f ca="1">IF(I$2&gt;TODAY(),NA(),(COUNTIF('Match Grid'!$F$7:J$7,"*"&amp;'Per Match'!$C19&amp;"*")*3)+(COUNTIF('Match Grid'!$F$8:I$8,"*"&amp;'Per Match'!$C19&amp;"*")*2)++COUNTIF('Match Grid'!$F$9:I$9,"*"&amp;'Per Match'!$C19&amp;"*"))</f>
        <v>0</v>
      </c>
      <c r="J19" s="1">
        <f ca="1">IF(J$2&gt;TODAY(),NA(),(COUNTIF('Match Grid'!$F$7:K$7,"*"&amp;'Per Match'!$C19&amp;"*")*3)+(COUNTIF('Match Grid'!$F$8:J$8,"*"&amp;'Per Match'!$C19&amp;"*")*2)++COUNTIF('Match Grid'!$F$9:J$9,"*"&amp;'Per Match'!$C19&amp;"*"))</f>
        <v>0</v>
      </c>
      <c r="K19" s="1">
        <f ca="1">IF(K$2&gt;TODAY(),NA(),(COUNTIF('Match Grid'!$F$7:L$7,"*"&amp;'Per Match'!$C19&amp;"*")*3)+(COUNTIF('Match Grid'!$F$8:K$8,"*"&amp;'Per Match'!$C19&amp;"*")*2)++COUNTIF('Match Grid'!$F$9:K$9,"*"&amp;'Per Match'!$C19&amp;"*"))</f>
        <v>0</v>
      </c>
      <c r="L19" s="1">
        <f ca="1">IF(L$2&gt;TODAY(),NA(),(COUNTIF('Match Grid'!$F$7:M$7,"*"&amp;'Per Match'!$C19&amp;"*")*3)+(COUNTIF('Match Grid'!$F$8:L$8,"*"&amp;'Per Match'!$C19&amp;"*")*2)++COUNTIF('Match Grid'!$F$9:L$9,"*"&amp;'Per Match'!$C19&amp;"*"))</f>
        <v>0</v>
      </c>
      <c r="M19" s="1">
        <f ca="1">IF(M$2&gt;TODAY(),NA(),(COUNTIF('Match Grid'!$F$7:N$7,"*"&amp;'Per Match'!$C19&amp;"*")*3)+(COUNTIF('Match Grid'!$F$8:M$8,"*"&amp;'Per Match'!$C19&amp;"*")*2)++COUNTIF('Match Grid'!$F$9:M$9,"*"&amp;'Per Match'!$C19&amp;"*"))</f>
        <v>0</v>
      </c>
      <c r="N19" s="39">
        <f ca="1">IF(N$2&gt;TODAY(),NA(),(COUNTIF('Match Grid'!$F$7:O$7,"*"&amp;'Per Match'!$C19&amp;"*")*3)+(COUNTIF('Match Grid'!$F$8:N$8,"*"&amp;'Per Match'!$C19&amp;"*")*2)++COUNTIF('Match Grid'!$F$9:N$9,"*"&amp;'Per Match'!$C19&amp;"*"))</f>
        <v>0</v>
      </c>
      <c r="O19" s="1">
        <f ca="1">IF(O$2&gt;TODAY(),NA(),(COUNTIF('Match Grid'!$F$7:P$7,"*"&amp;'Per Match'!$C19&amp;"*")*3)+(COUNTIF('Match Grid'!$F$8:O$8,"*"&amp;'Per Match'!$C19&amp;"*")*2)++COUNTIF('Match Grid'!$F$9:O$9,"*"&amp;'Per Match'!$C19&amp;"*"))</f>
        <v>0</v>
      </c>
      <c r="P19" s="1">
        <f ca="1">IF(P$2&gt;TODAY(),NA(),(COUNTIF('Match Grid'!$F$7:Q$7,"*"&amp;'Per Match'!$C19&amp;"*")*3)+(COUNTIF('Match Grid'!$F$8:P$8,"*"&amp;'Per Match'!$C19&amp;"*")*2)++COUNTIF('Match Grid'!$F$9:P$9,"*"&amp;'Per Match'!$C19&amp;"*"))</f>
        <v>0</v>
      </c>
      <c r="Q19" s="1">
        <f ca="1">IF(Q$2&gt;TODAY(),NA(),(COUNTIF('Match Grid'!$F$7:R$7,"*"&amp;'Per Match'!$C19&amp;"*")*3)+(COUNTIF('Match Grid'!$F$8:Q$8,"*"&amp;'Per Match'!$C19&amp;"*")*2)++COUNTIF('Match Grid'!$F$9:Q$9,"*"&amp;'Per Match'!$C19&amp;"*"))</f>
        <v>0</v>
      </c>
      <c r="R19" s="1">
        <f ca="1">IF(R$2&gt;TODAY(),NA(),(COUNTIF('Match Grid'!$F$7:S$7,"*"&amp;'Per Match'!$C19&amp;"*")*3)+(COUNTIF('Match Grid'!$F$8:R$8,"*"&amp;'Per Match'!$C19&amp;"*")*2)++COUNTIF('Match Grid'!$F$9:R$9,"*"&amp;'Per Match'!$C19&amp;"*"))</f>
        <v>0</v>
      </c>
      <c r="S19" s="39">
        <f ca="1">IF(S$2&gt;TODAY(),NA(),(COUNTIF('Match Grid'!$F$7:T$7,"*"&amp;'Per Match'!$C19&amp;"*")*3)+(COUNTIF('Match Grid'!$F$8:S$8,"*"&amp;'Per Match'!$C19&amp;"*")*2)++COUNTIF('Match Grid'!$F$9:S$9,"*"&amp;'Per Match'!$C19&amp;"*"))</f>
        <v>0</v>
      </c>
      <c r="T19" s="1">
        <f ca="1">IF(T$2&gt;TODAY(),NA(),(COUNTIF('Match Grid'!$F$7:U$7,"*"&amp;'Per Match'!$C19&amp;"*")*3)+(COUNTIF('Match Grid'!$F$8:T$8,"*"&amp;'Per Match'!$C19&amp;"*")*2)++COUNTIF('Match Grid'!$F$9:T$9,"*"&amp;'Per Match'!$C19&amp;"*"))</f>
        <v>0</v>
      </c>
      <c r="U19" s="1">
        <f ca="1">IF(U$2&gt;TODAY(),NA(),(COUNTIF('Match Grid'!$F$7:V$7,"*"&amp;'Per Match'!$C19&amp;"*")*3)+(COUNTIF('Match Grid'!$F$8:U$8,"*"&amp;'Per Match'!$C19&amp;"*")*2)++COUNTIF('Match Grid'!$F$9:U$9,"*"&amp;'Per Match'!$C19&amp;"*"))</f>
        <v>0</v>
      </c>
      <c r="V19" s="1">
        <f ca="1">IF(V$2&gt;TODAY(),NA(),(COUNTIF('Match Grid'!$F$7:W$7,"*"&amp;'Per Match'!$C19&amp;"*")*3)+(COUNTIF('Match Grid'!$F$8:V$8,"*"&amp;'Per Match'!$C19&amp;"*")*2)++COUNTIF('Match Grid'!$F$9:V$9,"*"&amp;'Per Match'!$C19&amp;"*"))</f>
        <v>0</v>
      </c>
      <c r="W19" s="1">
        <f ca="1">IF(W$2&gt;TODAY(),NA(),(COUNTIF('Match Grid'!$F$7:X$7,"*"&amp;'Per Match'!$C19&amp;"*")*3)+(COUNTIF('Match Grid'!$F$8:W$8,"*"&amp;'Per Match'!$C19&amp;"*")*2)++COUNTIF('Match Grid'!$F$9:W$9,"*"&amp;'Per Match'!$C19&amp;"*"))</f>
        <v>0</v>
      </c>
      <c r="X19" s="39">
        <f ca="1">IF(X$2&gt;TODAY(),NA(),(COUNTIF('Match Grid'!$F$7:Y$7,"*"&amp;'Per Match'!$C19&amp;"*")*3)+(COUNTIF('Match Grid'!$F$8:X$8,"*"&amp;'Per Match'!$C19&amp;"*")*2)++COUNTIF('Match Grid'!$F$9:X$9,"*"&amp;'Per Match'!$C19&amp;"*"))</f>
        <v>0</v>
      </c>
      <c r="Y19" s="1">
        <f ca="1">IF(Y$2&gt;TODAY(),NA(),(COUNTIF('Match Grid'!$F$7:Z$7,"*"&amp;'Per Match'!$C19&amp;"*")*3)+(COUNTIF('Match Grid'!$F$8:Y$8,"*"&amp;'Per Match'!$C19&amp;"*")*2)++COUNTIF('Match Grid'!$F$9:Y$9,"*"&amp;'Per Match'!$C19&amp;"*"))</f>
        <v>0</v>
      </c>
      <c r="Z19" s="1">
        <f ca="1">IF(Z$2&gt;TODAY(),NA(),(COUNTIF('Match Grid'!$F$7:AA$7,"*"&amp;'Per Match'!$C19&amp;"*")*3)+(COUNTIF('Match Grid'!$F$8:Z$8,"*"&amp;'Per Match'!$C19&amp;"*")*2)++COUNTIF('Match Grid'!$F$9:Z$9,"*"&amp;'Per Match'!$C19&amp;"*"))</f>
        <v>0</v>
      </c>
      <c r="AA19" s="1">
        <f ca="1">IF(AA$2&gt;TODAY(),NA(),(COUNTIF('Match Grid'!$F$7:AB$7,"*"&amp;'Per Match'!$C19&amp;"*")*3)+(COUNTIF('Match Grid'!$F$8:AA$8,"*"&amp;'Per Match'!$C19&amp;"*")*2)++COUNTIF('Match Grid'!$F$9:AA$9,"*"&amp;'Per Match'!$C19&amp;"*"))</f>
        <v>0</v>
      </c>
      <c r="AB19" s="1">
        <f ca="1">IF(AB$2&gt;TODAY(),NA(),(COUNTIF('Match Grid'!$F$7:AC$7,"*"&amp;'Per Match'!$C19&amp;"*")*3)+(COUNTIF('Match Grid'!$F$8:AB$8,"*"&amp;'Per Match'!$C19&amp;"*")*2)++COUNTIF('Match Grid'!$F$9:AB$9,"*"&amp;'Per Match'!$C19&amp;"*"))</f>
        <v>0</v>
      </c>
      <c r="AC19" s="39">
        <f ca="1">IF(AC$2&gt;TODAY(),NA(),(COUNTIF('Match Grid'!$F$7:AD$7,"*"&amp;'Per Match'!$C19&amp;"*")*3)+(COUNTIF('Match Grid'!$F$8:AC$8,"*"&amp;'Per Match'!$C19&amp;"*")*2)++COUNTIF('Match Grid'!$F$9:AC$9,"*"&amp;'Per Match'!$C19&amp;"*"))</f>
        <v>0</v>
      </c>
      <c r="AD19" s="1">
        <f ca="1">IF(AD$2&gt;TODAY(),NA(),(COUNTIF('Match Grid'!$F$7:AE$7,"*"&amp;'Per Match'!$C19&amp;"*")*3)+(COUNTIF('Match Grid'!$F$8:AD$8,"*"&amp;'Per Match'!$C19&amp;"*")*2)++COUNTIF('Match Grid'!$F$9:AD$9,"*"&amp;'Per Match'!$C19&amp;"*"))</f>
        <v>0</v>
      </c>
      <c r="AE19" s="1">
        <f ca="1">IF(AE$2&gt;TODAY(),NA(),(COUNTIF('Match Grid'!$F$7:AF$7,"*"&amp;'Per Match'!$C19&amp;"*")*3)+(COUNTIF('Match Grid'!$F$8:AE$8,"*"&amp;'Per Match'!$C19&amp;"*")*2)++COUNTIF('Match Grid'!$F$9:AE$9,"*"&amp;'Per Match'!$C19&amp;"*"))</f>
        <v>0</v>
      </c>
      <c r="AF19" s="1">
        <f ca="1">IF(AF$2&gt;TODAY(),NA(),(COUNTIF('Match Grid'!$F$7:AG$7,"*"&amp;'Per Match'!$C19&amp;"*")*3)+(COUNTIF('Match Grid'!$F$8:AF$8,"*"&amp;'Per Match'!$C19&amp;"*")*2)++COUNTIF('Match Grid'!$F$9:AF$9,"*"&amp;'Per Match'!$C19&amp;"*"))</f>
        <v>0</v>
      </c>
      <c r="AG19" s="1">
        <f ca="1">IF(AG$2&gt;TODAY(),NA(),(COUNTIF('Match Grid'!$F$7:AH$7,"*"&amp;'Per Match'!$C19&amp;"*")*3)+(COUNTIF('Match Grid'!$F$8:AG$8,"*"&amp;'Per Match'!$C19&amp;"*")*2)++COUNTIF('Match Grid'!$F$9:AG$9,"*"&amp;'Per Match'!$C19&amp;"*"))</f>
        <v>0</v>
      </c>
      <c r="AH19" s="39">
        <f ca="1">IF(AH$2&gt;TODAY(),NA(),(COUNTIF('Match Grid'!$F$7:AI$7,"*"&amp;'Per Match'!$C19&amp;"*")*3)+(COUNTIF('Match Grid'!$F$8:AH$8,"*"&amp;'Per Match'!$C19&amp;"*")*2)++COUNTIF('Match Grid'!$F$9:AH$9,"*"&amp;'Per Match'!$C19&amp;"*"))</f>
        <v>0</v>
      </c>
      <c r="AI19" s="1">
        <f ca="1">IF(AI$2&gt;TODAY(),NA(),(COUNTIF('Match Grid'!$F$7:AJ$7,"*"&amp;'Per Match'!$C19&amp;"*")*3)+(COUNTIF('Match Grid'!$F$8:AI$8,"*"&amp;'Per Match'!$C19&amp;"*")*2)++COUNTIF('Match Grid'!$F$9:AI$9,"*"&amp;'Per Match'!$C19&amp;"*"))</f>
        <v>0</v>
      </c>
      <c r="AJ19" s="1">
        <f ca="1">IF(AJ$2&gt;TODAY(),NA(),(COUNTIF('Match Grid'!$F$7:AK$7,"*"&amp;'Per Match'!$C19&amp;"*")*3)+(COUNTIF('Match Grid'!$F$8:AJ$8,"*"&amp;'Per Match'!$C19&amp;"*")*2)++COUNTIF('Match Grid'!$F$9:AJ$9,"*"&amp;'Per Match'!$C19&amp;"*"))</f>
        <v>0</v>
      </c>
      <c r="AK19" s="1">
        <f ca="1">IF(AK$2&gt;TODAY(),NA(),(COUNTIF('Match Grid'!$F$7:AL$7,"*"&amp;'Per Match'!$C19&amp;"*")*3)+(COUNTIF('Match Grid'!$F$8:AK$8,"*"&amp;'Per Match'!$C19&amp;"*")*2)++COUNTIF('Match Grid'!$F$9:AK$9,"*"&amp;'Per Match'!$C19&amp;"*"))</f>
        <v>0</v>
      </c>
      <c r="AL19" s="1">
        <f ca="1">IF(AL$2&gt;TODAY(),NA(),(COUNTIF('Match Grid'!$F$7:AM$7,"*"&amp;'Per Match'!$C19&amp;"*")*3)+(COUNTIF('Match Grid'!$F$8:AL$8,"*"&amp;'Per Match'!$C19&amp;"*")*2)++COUNTIF('Match Grid'!$F$9:AL$9,"*"&amp;'Per Match'!$C19&amp;"*"))</f>
        <v>0</v>
      </c>
      <c r="AM19" s="39">
        <f ca="1">IF(AM$2&gt;TODAY(),NA(),(COUNTIF('Match Grid'!$F$7:AN$7,"*"&amp;'Per Match'!$C19&amp;"*")*3)+(COUNTIF('Match Grid'!$F$8:AM$8,"*"&amp;'Per Match'!$C19&amp;"*")*2)++COUNTIF('Match Grid'!$F$9:AM$9,"*"&amp;'Per Match'!$C19&amp;"*"))</f>
        <v>0</v>
      </c>
      <c r="AN19" s="1">
        <f ca="1">IF(AN$2&gt;TODAY(),NA(),(COUNTIF('Match Grid'!$F$7:AO$7,"*"&amp;'Per Match'!$C19&amp;"*")*3)+(COUNTIF('Match Grid'!$F$8:AN$8,"*"&amp;'Per Match'!$C19&amp;"*")*2)++COUNTIF('Match Grid'!$F$9:AN$9,"*"&amp;'Per Match'!$C19&amp;"*"))</f>
        <v>0</v>
      </c>
      <c r="AO19" s="1">
        <f ca="1">IF(AO$2&gt;TODAY(),NA(),(COUNTIF('Match Grid'!$F$7:AP$7,"*"&amp;'Per Match'!$C19&amp;"*")*3)+(COUNTIF('Match Grid'!$F$8:AO$8,"*"&amp;'Per Match'!$C19&amp;"*")*2)++COUNTIF('Match Grid'!$F$9:AO$9,"*"&amp;'Per Match'!$C19&amp;"*"))</f>
        <v>0</v>
      </c>
      <c r="AP19" s="1">
        <f ca="1">IF(AP$2&gt;TODAY(),NA(),(COUNTIF('Match Grid'!$F$7:AQ$7,"*"&amp;'Per Match'!$C19&amp;"*")*3)+(COUNTIF('Match Grid'!$F$8:AP$8,"*"&amp;'Per Match'!$C19&amp;"*")*2)++COUNTIF('Match Grid'!$F$9:AP$9,"*"&amp;'Per Match'!$C19&amp;"*"))</f>
        <v>0</v>
      </c>
      <c r="AQ19" s="1">
        <f ca="1">IF(AQ$2&gt;TODAY(),NA(),(COUNTIF('Match Grid'!$F$7:AR$7,"*"&amp;'Per Match'!$C19&amp;"*")*3)+(COUNTIF('Match Grid'!$F$8:AQ$8,"*"&amp;'Per Match'!$C19&amp;"*")*2)++COUNTIF('Match Grid'!$F$9:AQ$9,"*"&amp;'Per Match'!$C19&amp;"*"))</f>
        <v>0</v>
      </c>
      <c r="AR19" s="1">
        <f ca="1">IF(AR$2&gt;TODAY(),NA(),(COUNTIF('Match Grid'!$F$7:AS$7,"*"&amp;'Per Match'!$C19&amp;"*")*3)+(COUNTIF('Match Grid'!$F$8:AR$8,"*"&amp;'Per Match'!$C19&amp;"*")*2)++COUNTIF('Match Grid'!$F$9:AR$9,"*"&amp;'Per Match'!$C19&amp;"*"))</f>
        <v>0</v>
      </c>
      <c r="AS19" s="39">
        <f ca="1">IF(AS$2&gt;TODAY(),NA(),(COUNTIF('Match Grid'!$F$7:AT$7,"*"&amp;'Per Match'!$C19&amp;"*")*3)+(COUNTIF('Match Grid'!$F$8:AS$8,"*"&amp;'Per Match'!$C19&amp;"*")*2)++COUNTIF('Match Grid'!$F$9:AS$9,"*"&amp;'Per Match'!$C19&amp;"*"))</f>
        <v>0</v>
      </c>
    </row>
    <row r="20" spans="2:45" x14ac:dyDescent="0.2">
      <c r="B20" s="2">
        <v>23</v>
      </c>
      <c r="C20" s="2" t="s">
        <v>8</v>
      </c>
      <c r="D20" s="1">
        <v>0</v>
      </c>
      <c r="E20" s="1">
        <f ca="1">IF(E$2&gt;TODAY(),NA(),(COUNTIF('Match Grid'!F$7:$F$7,"*"&amp;'Per Match'!$C20&amp;"*")*3)+(COUNTIF('Match Grid'!E$8:$F$8,"*"&amp;'Per Match'!$C20&amp;"*")*2)++COUNTIF('Match Grid'!E$9:$F$9,"*"&amp;'Per Match'!$C20&amp;"*"))</f>
        <v>0</v>
      </c>
      <c r="F20" s="1">
        <f ca="1">IF(F$2&gt;TODAY(),NA(),(COUNTIF('Match Grid'!$F$7:G$7,"*"&amp;'Per Match'!$C20&amp;"*")*3)+(COUNTIF('Match Grid'!F$8:$F$8,"*"&amp;'Per Match'!$C20&amp;"*")*2)++COUNTIF('Match Grid'!F$9:$F$9,"*"&amp;'Per Match'!$C20&amp;"*"))</f>
        <v>0</v>
      </c>
      <c r="G20" s="1">
        <f ca="1">IF(G$2&gt;TODAY(),NA(),(COUNTIF('Match Grid'!$F$7:H$7,"*"&amp;'Per Match'!$C20&amp;"*")*3)+(COUNTIF('Match Grid'!$F$8:G$8,"*"&amp;'Per Match'!$C20&amp;"*")*2)++COUNTIF('Match Grid'!$F$9:G$9,"*"&amp;'Per Match'!$C20&amp;"*"))</f>
        <v>0</v>
      </c>
      <c r="H20" s="1">
        <f ca="1">IF(H$2&gt;TODAY(),NA(),(COUNTIF('Match Grid'!$F$7:I$7,"*"&amp;'Per Match'!$C20&amp;"*")*3)+(COUNTIF('Match Grid'!$F$8:H$8,"*"&amp;'Per Match'!$C20&amp;"*")*2)++COUNTIF('Match Grid'!$F$9:H$9,"*"&amp;'Per Match'!$C20&amp;"*"))</f>
        <v>0</v>
      </c>
      <c r="I20" s="39">
        <f ca="1">IF(I$2&gt;TODAY(),NA(),(COUNTIF('Match Grid'!$F$7:J$7,"*"&amp;'Per Match'!$C20&amp;"*")*3)+(COUNTIF('Match Grid'!$F$8:I$8,"*"&amp;'Per Match'!$C20&amp;"*")*2)++COUNTIF('Match Grid'!$F$9:I$9,"*"&amp;'Per Match'!$C20&amp;"*"))</f>
        <v>0</v>
      </c>
      <c r="J20" s="1">
        <f ca="1">IF(J$2&gt;TODAY(),NA(),(COUNTIF('Match Grid'!$F$7:K$7,"*"&amp;'Per Match'!$C20&amp;"*")*3)+(COUNTIF('Match Grid'!$F$8:J$8,"*"&amp;'Per Match'!$C20&amp;"*")*2)++COUNTIF('Match Grid'!$F$9:J$9,"*"&amp;'Per Match'!$C20&amp;"*"))</f>
        <v>0</v>
      </c>
      <c r="K20" s="1">
        <f ca="1">IF(K$2&gt;TODAY(),NA(),(COUNTIF('Match Grid'!$F$7:L$7,"*"&amp;'Per Match'!$C20&amp;"*")*3)+(COUNTIF('Match Grid'!$F$8:K$8,"*"&amp;'Per Match'!$C20&amp;"*")*2)++COUNTIF('Match Grid'!$F$9:K$9,"*"&amp;'Per Match'!$C20&amp;"*"))</f>
        <v>0</v>
      </c>
      <c r="L20" s="1">
        <f ca="1">IF(L$2&gt;TODAY(),NA(),(COUNTIF('Match Grid'!$F$7:M$7,"*"&amp;'Per Match'!$C20&amp;"*")*3)+(COUNTIF('Match Grid'!$F$8:L$8,"*"&amp;'Per Match'!$C20&amp;"*")*2)++COUNTIF('Match Grid'!$F$9:L$9,"*"&amp;'Per Match'!$C20&amp;"*"))</f>
        <v>0</v>
      </c>
      <c r="M20" s="1">
        <f ca="1">IF(M$2&gt;TODAY(),NA(),(COUNTIF('Match Grid'!$F$7:N$7,"*"&amp;'Per Match'!$C20&amp;"*")*3)+(COUNTIF('Match Grid'!$F$8:M$8,"*"&amp;'Per Match'!$C20&amp;"*")*2)++COUNTIF('Match Grid'!$F$9:M$9,"*"&amp;'Per Match'!$C20&amp;"*"))</f>
        <v>0</v>
      </c>
      <c r="N20" s="39">
        <f ca="1">IF(N$2&gt;TODAY(),NA(),(COUNTIF('Match Grid'!$F$7:O$7,"*"&amp;'Per Match'!$C20&amp;"*")*3)+(COUNTIF('Match Grid'!$F$8:N$8,"*"&amp;'Per Match'!$C20&amp;"*")*2)++COUNTIF('Match Grid'!$F$9:N$9,"*"&amp;'Per Match'!$C20&amp;"*"))</f>
        <v>0</v>
      </c>
      <c r="O20" s="1">
        <f ca="1">IF(O$2&gt;TODAY(),NA(),(COUNTIF('Match Grid'!$F$7:P$7,"*"&amp;'Per Match'!$C20&amp;"*")*3)+(COUNTIF('Match Grid'!$F$8:O$8,"*"&amp;'Per Match'!$C20&amp;"*")*2)++COUNTIF('Match Grid'!$F$9:O$9,"*"&amp;'Per Match'!$C20&amp;"*"))</f>
        <v>0</v>
      </c>
      <c r="P20" s="1">
        <f ca="1">IF(P$2&gt;TODAY(),NA(),(COUNTIF('Match Grid'!$F$7:Q$7,"*"&amp;'Per Match'!$C20&amp;"*")*3)+(COUNTIF('Match Grid'!$F$8:P$8,"*"&amp;'Per Match'!$C20&amp;"*")*2)++COUNTIF('Match Grid'!$F$9:P$9,"*"&amp;'Per Match'!$C20&amp;"*"))</f>
        <v>0</v>
      </c>
      <c r="Q20" s="1">
        <f ca="1">IF(Q$2&gt;TODAY(),NA(),(COUNTIF('Match Grid'!$F$7:R$7,"*"&amp;'Per Match'!$C20&amp;"*")*3)+(COUNTIF('Match Grid'!$F$8:Q$8,"*"&amp;'Per Match'!$C20&amp;"*")*2)++COUNTIF('Match Grid'!$F$9:Q$9,"*"&amp;'Per Match'!$C20&amp;"*"))</f>
        <v>0</v>
      </c>
      <c r="R20" s="1">
        <f ca="1">IF(R$2&gt;TODAY(),NA(),(COUNTIF('Match Grid'!$F$7:S$7,"*"&amp;'Per Match'!$C20&amp;"*")*3)+(COUNTIF('Match Grid'!$F$8:R$8,"*"&amp;'Per Match'!$C20&amp;"*")*2)++COUNTIF('Match Grid'!$F$9:R$9,"*"&amp;'Per Match'!$C20&amp;"*"))</f>
        <v>0</v>
      </c>
      <c r="S20" s="39">
        <f ca="1">IF(S$2&gt;TODAY(),NA(),(COUNTIF('Match Grid'!$F$7:T$7,"*"&amp;'Per Match'!$C20&amp;"*")*3)+(COUNTIF('Match Grid'!$F$8:S$8,"*"&amp;'Per Match'!$C20&amp;"*")*2)++COUNTIF('Match Grid'!$F$9:S$9,"*"&amp;'Per Match'!$C20&amp;"*"))</f>
        <v>0</v>
      </c>
      <c r="T20" s="1">
        <f ca="1">IF(T$2&gt;TODAY(),NA(),(COUNTIF('Match Grid'!$F$7:U$7,"*"&amp;'Per Match'!$C20&amp;"*")*3)+(COUNTIF('Match Grid'!$F$8:T$8,"*"&amp;'Per Match'!$C20&amp;"*")*2)++COUNTIF('Match Grid'!$F$9:T$9,"*"&amp;'Per Match'!$C20&amp;"*"))</f>
        <v>0</v>
      </c>
      <c r="U20" s="1">
        <f ca="1">IF(U$2&gt;TODAY(),NA(),(COUNTIF('Match Grid'!$F$7:V$7,"*"&amp;'Per Match'!$C20&amp;"*")*3)+(COUNTIF('Match Grid'!$F$8:U$8,"*"&amp;'Per Match'!$C20&amp;"*")*2)++COUNTIF('Match Grid'!$F$9:U$9,"*"&amp;'Per Match'!$C20&amp;"*"))</f>
        <v>0</v>
      </c>
      <c r="V20" s="1">
        <f ca="1">IF(V$2&gt;TODAY(),NA(),(COUNTIF('Match Grid'!$F$7:W$7,"*"&amp;'Per Match'!$C20&amp;"*")*3)+(COUNTIF('Match Grid'!$F$8:V$8,"*"&amp;'Per Match'!$C20&amp;"*")*2)++COUNTIF('Match Grid'!$F$9:V$9,"*"&amp;'Per Match'!$C20&amp;"*"))</f>
        <v>0</v>
      </c>
      <c r="W20" s="1">
        <f ca="1">IF(W$2&gt;TODAY(),NA(),(COUNTIF('Match Grid'!$F$7:X$7,"*"&amp;'Per Match'!$C20&amp;"*")*3)+(COUNTIF('Match Grid'!$F$8:W$8,"*"&amp;'Per Match'!$C20&amp;"*")*2)++COUNTIF('Match Grid'!$F$9:W$9,"*"&amp;'Per Match'!$C20&amp;"*"))</f>
        <v>0</v>
      </c>
      <c r="X20" s="39">
        <f ca="1">IF(X$2&gt;TODAY(),NA(),(COUNTIF('Match Grid'!$F$7:Y$7,"*"&amp;'Per Match'!$C20&amp;"*")*3)+(COUNTIF('Match Grid'!$F$8:X$8,"*"&amp;'Per Match'!$C20&amp;"*")*2)++COUNTIF('Match Grid'!$F$9:X$9,"*"&amp;'Per Match'!$C20&amp;"*"))</f>
        <v>0</v>
      </c>
      <c r="Y20" s="1">
        <f ca="1">IF(Y$2&gt;TODAY(),NA(),(COUNTIF('Match Grid'!$F$7:Z$7,"*"&amp;'Per Match'!$C20&amp;"*")*3)+(COUNTIF('Match Grid'!$F$8:Y$8,"*"&amp;'Per Match'!$C20&amp;"*")*2)++COUNTIF('Match Grid'!$F$9:Y$9,"*"&amp;'Per Match'!$C20&amp;"*"))</f>
        <v>3</v>
      </c>
      <c r="Z20" s="1">
        <f ca="1">IF(Z$2&gt;TODAY(),NA(),(COUNTIF('Match Grid'!$F$7:AA$7,"*"&amp;'Per Match'!$C20&amp;"*")*3)+(COUNTIF('Match Grid'!$F$8:Z$8,"*"&amp;'Per Match'!$C20&amp;"*")*2)++COUNTIF('Match Grid'!$F$9:Z$9,"*"&amp;'Per Match'!$C20&amp;"*"))</f>
        <v>3</v>
      </c>
      <c r="AA20" s="1">
        <f ca="1">IF(AA$2&gt;TODAY(),NA(),(COUNTIF('Match Grid'!$F$7:AB$7,"*"&amp;'Per Match'!$C20&amp;"*")*3)+(COUNTIF('Match Grid'!$F$8:AA$8,"*"&amp;'Per Match'!$C20&amp;"*")*2)++COUNTIF('Match Grid'!$F$9:AA$9,"*"&amp;'Per Match'!$C20&amp;"*"))</f>
        <v>3</v>
      </c>
      <c r="AB20" s="1">
        <f ca="1">IF(AB$2&gt;TODAY(),NA(),(COUNTIF('Match Grid'!$F$7:AC$7,"*"&amp;'Per Match'!$C20&amp;"*")*3)+(COUNTIF('Match Grid'!$F$8:AB$8,"*"&amp;'Per Match'!$C20&amp;"*")*2)++COUNTIF('Match Grid'!$F$9:AB$9,"*"&amp;'Per Match'!$C20&amp;"*"))</f>
        <v>3</v>
      </c>
      <c r="AC20" s="39">
        <f ca="1">IF(AC$2&gt;TODAY(),NA(),(COUNTIF('Match Grid'!$F$7:AD$7,"*"&amp;'Per Match'!$C20&amp;"*")*3)+(COUNTIF('Match Grid'!$F$8:AC$8,"*"&amp;'Per Match'!$C20&amp;"*")*2)++COUNTIF('Match Grid'!$F$9:AC$9,"*"&amp;'Per Match'!$C20&amp;"*"))</f>
        <v>3</v>
      </c>
      <c r="AD20" s="1">
        <f ca="1">IF(AD$2&gt;TODAY(),NA(),(COUNTIF('Match Grid'!$F$7:AE$7,"*"&amp;'Per Match'!$C20&amp;"*")*3)+(COUNTIF('Match Grid'!$F$8:AD$8,"*"&amp;'Per Match'!$C20&amp;"*")*2)++COUNTIF('Match Grid'!$F$9:AD$9,"*"&amp;'Per Match'!$C20&amp;"*"))</f>
        <v>3</v>
      </c>
      <c r="AE20" s="1">
        <f ca="1">IF(AE$2&gt;TODAY(),NA(),(COUNTIF('Match Grid'!$F$7:AF$7,"*"&amp;'Per Match'!$C20&amp;"*")*3)+(COUNTIF('Match Grid'!$F$8:AE$8,"*"&amp;'Per Match'!$C20&amp;"*")*2)++COUNTIF('Match Grid'!$F$9:AE$9,"*"&amp;'Per Match'!$C20&amp;"*"))</f>
        <v>3</v>
      </c>
      <c r="AF20" s="1">
        <f ca="1">IF(AF$2&gt;TODAY(),NA(),(COUNTIF('Match Grid'!$F$7:AG$7,"*"&amp;'Per Match'!$C20&amp;"*")*3)+(COUNTIF('Match Grid'!$F$8:AF$8,"*"&amp;'Per Match'!$C20&amp;"*")*2)++COUNTIF('Match Grid'!$F$9:AF$9,"*"&amp;'Per Match'!$C20&amp;"*"))</f>
        <v>3</v>
      </c>
      <c r="AG20" s="1">
        <f ca="1">IF(AG$2&gt;TODAY(),NA(),(COUNTIF('Match Grid'!$F$7:AH$7,"*"&amp;'Per Match'!$C20&amp;"*")*3)+(COUNTIF('Match Grid'!$F$8:AG$8,"*"&amp;'Per Match'!$C20&amp;"*")*2)++COUNTIF('Match Grid'!$F$9:AG$9,"*"&amp;'Per Match'!$C20&amp;"*"))</f>
        <v>3</v>
      </c>
      <c r="AH20" s="39">
        <f ca="1">IF(AH$2&gt;TODAY(),NA(),(COUNTIF('Match Grid'!$F$7:AI$7,"*"&amp;'Per Match'!$C20&amp;"*")*3)+(COUNTIF('Match Grid'!$F$8:AH$8,"*"&amp;'Per Match'!$C20&amp;"*")*2)++COUNTIF('Match Grid'!$F$9:AH$9,"*"&amp;'Per Match'!$C20&amp;"*"))</f>
        <v>3</v>
      </c>
      <c r="AI20" s="1">
        <f ca="1">IF(AI$2&gt;TODAY(),NA(),(COUNTIF('Match Grid'!$F$7:AJ$7,"*"&amp;'Per Match'!$C20&amp;"*")*3)+(COUNTIF('Match Grid'!$F$8:AI$8,"*"&amp;'Per Match'!$C20&amp;"*")*2)++COUNTIF('Match Grid'!$F$9:AI$9,"*"&amp;'Per Match'!$C20&amp;"*"))</f>
        <v>6</v>
      </c>
      <c r="AJ20" s="1">
        <f ca="1">IF(AJ$2&gt;TODAY(),NA(),(COUNTIF('Match Grid'!$F$7:AK$7,"*"&amp;'Per Match'!$C20&amp;"*")*3)+(COUNTIF('Match Grid'!$F$8:AJ$8,"*"&amp;'Per Match'!$C20&amp;"*")*2)++COUNTIF('Match Grid'!$F$9:AJ$9,"*"&amp;'Per Match'!$C20&amp;"*"))</f>
        <v>6</v>
      </c>
      <c r="AK20" s="1">
        <f ca="1">IF(AK$2&gt;TODAY(),NA(),(COUNTIF('Match Grid'!$F$7:AL$7,"*"&amp;'Per Match'!$C20&amp;"*")*3)+(COUNTIF('Match Grid'!$F$8:AK$8,"*"&amp;'Per Match'!$C20&amp;"*")*2)++COUNTIF('Match Grid'!$F$9:AK$9,"*"&amp;'Per Match'!$C20&amp;"*"))</f>
        <v>6</v>
      </c>
      <c r="AL20" s="1">
        <f ca="1">IF(AL$2&gt;TODAY(),NA(),(COUNTIF('Match Grid'!$F$7:AM$7,"*"&amp;'Per Match'!$C20&amp;"*")*3)+(COUNTIF('Match Grid'!$F$8:AL$8,"*"&amp;'Per Match'!$C20&amp;"*")*2)++COUNTIF('Match Grid'!$F$9:AL$9,"*"&amp;'Per Match'!$C20&amp;"*"))</f>
        <v>6</v>
      </c>
      <c r="AM20" s="39">
        <f ca="1">IF(AM$2&gt;TODAY(),NA(),(COUNTIF('Match Grid'!$F$7:AN$7,"*"&amp;'Per Match'!$C20&amp;"*")*3)+(COUNTIF('Match Grid'!$F$8:AM$8,"*"&amp;'Per Match'!$C20&amp;"*")*2)++COUNTIF('Match Grid'!$F$9:AM$9,"*"&amp;'Per Match'!$C20&amp;"*"))</f>
        <v>6</v>
      </c>
      <c r="AN20" s="1">
        <f ca="1">IF(AN$2&gt;TODAY(),NA(),(COUNTIF('Match Grid'!$F$7:AO$7,"*"&amp;'Per Match'!$C20&amp;"*")*3)+(COUNTIF('Match Grid'!$F$8:AN$8,"*"&amp;'Per Match'!$C20&amp;"*")*2)++COUNTIF('Match Grid'!$F$9:AN$9,"*"&amp;'Per Match'!$C20&amp;"*"))</f>
        <v>6</v>
      </c>
      <c r="AO20" s="1">
        <f ca="1">IF(AO$2&gt;TODAY(),NA(),(COUNTIF('Match Grid'!$F$7:AP$7,"*"&amp;'Per Match'!$C20&amp;"*")*3)+(COUNTIF('Match Grid'!$F$8:AO$8,"*"&amp;'Per Match'!$C20&amp;"*")*2)++COUNTIF('Match Grid'!$F$9:AO$9,"*"&amp;'Per Match'!$C20&amp;"*"))</f>
        <v>6</v>
      </c>
      <c r="AP20" s="1">
        <f ca="1">IF(AP$2&gt;TODAY(),NA(),(COUNTIF('Match Grid'!$F$7:AQ$7,"*"&amp;'Per Match'!$C20&amp;"*")*3)+(COUNTIF('Match Grid'!$F$8:AP$8,"*"&amp;'Per Match'!$C20&amp;"*")*2)++COUNTIF('Match Grid'!$F$9:AP$9,"*"&amp;'Per Match'!$C20&amp;"*"))</f>
        <v>6</v>
      </c>
      <c r="AQ20" s="1">
        <f ca="1">IF(AQ$2&gt;TODAY(),NA(),(COUNTIF('Match Grid'!$F$7:AR$7,"*"&amp;'Per Match'!$C20&amp;"*")*3)+(COUNTIF('Match Grid'!$F$8:AQ$8,"*"&amp;'Per Match'!$C20&amp;"*")*2)++COUNTIF('Match Grid'!$F$9:AQ$9,"*"&amp;'Per Match'!$C20&amp;"*"))</f>
        <v>6</v>
      </c>
      <c r="AR20" s="1">
        <f ca="1">IF(AR$2&gt;TODAY(),NA(),(COUNTIF('Match Grid'!$F$7:AS$7,"*"&amp;'Per Match'!$C20&amp;"*")*3)+(COUNTIF('Match Grid'!$F$8:AR$8,"*"&amp;'Per Match'!$C20&amp;"*")*2)++COUNTIF('Match Grid'!$F$9:AR$9,"*"&amp;'Per Match'!$C20&amp;"*"))</f>
        <v>7</v>
      </c>
      <c r="AS20" s="39">
        <f ca="1">IF(AS$2&gt;TODAY(),NA(),(COUNTIF('Match Grid'!$F$7:AT$7,"*"&amp;'Per Match'!$C20&amp;"*")*3)+(COUNTIF('Match Grid'!$F$8:AS$8,"*"&amp;'Per Match'!$C20&amp;"*")*2)++COUNTIF('Match Grid'!$F$9:AS$9,"*"&amp;'Per Match'!$C20&amp;"*"))</f>
        <v>7</v>
      </c>
    </row>
    <row r="21" spans="2:45" x14ac:dyDescent="0.2">
      <c r="B21" s="2">
        <v>24</v>
      </c>
      <c r="C21" s="2" t="s">
        <v>85</v>
      </c>
      <c r="D21" s="1">
        <v>0</v>
      </c>
      <c r="E21" s="1">
        <f ca="1">IF(E$2&gt;TODAY(),NA(),(COUNTIF('Match Grid'!F$7:$F$7,"*"&amp;'Per Match'!$C21&amp;"*")*3)+(COUNTIF('Match Grid'!E$8:$F$8,"*"&amp;'Per Match'!$C21&amp;"*")*2)++COUNTIF('Match Grid'!E$9:$F$9,"*"&amp;'Per Match'!$C21&amp;"*"))</f>
        <v>0</v>
      </c>
      <c r="F21" s="1">
        <f ca="1">IF(F$2&gt;TODAY(),NA(),(COUNTIF('Match Grid'!$F$7:G$7,"*"&amp;'Per Match'!$C21&amp;"*")*3)+(COUNTIF('Match Grid'!F$8:$F$8,"*"&amp;'Per Match'!$C21&amp;"*")*2)++COUNTIF('Match Grid'!F$9:$F$9,"*"&amp;'Per Match'!$C21&amp;"*"))</f>
        <v>0</v>
      </c>
      <c r="G21" s="1">
        <f ca="1">IF(G$2&gt;TODAY(),NA(),(COUNTIF('Match Grid'!$F$7:H$7,"*"&amp;'Per Match'!$C21&amp;"*")*3)+(COUNTIF('Match Grid'!$F$8:G$8,"*"&amp;'Per Match'!$C21&amp;"*")*2)++COUNTIF('Match Grid'!$F$9:G$9,"*"&amp;'Per Match'!$C21&amp;"*"))</f>
        <v>2</v>
      </c>
      <c r="H21" s="1">
        <f ca="1">IF(H$2&gt;TODAY(),NA(),(COUNTIF('Match Grid'!$F$7:I$7,"*"&amp;'Per Match'!$C21&amp;"*")*3)+(COUNTIF('Match Grid'!$F$8:H$8,"*"&amp;'Per Match'!$C21&amp;"*")*2)++COUNTIF('Match Grid'!$F$9:H$9,"*"&amp;'Per Match'!$C21&amp;"*"))</f>
        <v>2</v>
      </c>
      <c r="I21" s="39">
        <f ca="1">IF(I$2&gt;TODAY(),NA(),(COUNTIF('Match Grid'!$F$7:J$7,"*"&amp;'Per Match'!$C21&amp;"*")*3)+(COUNTIF('Match Grid'!$F$8:I$8,"*"&amp;'Per Match'!$C21&amp;"*")*2)++COUNTIF('Match Grid'!$F$9:I$9,"*"&amp;'Per Match'!$C21&amp;"*"))</f>
        <v>2</v>
      </c>
      <c r="J21" s="1">
        <f ca="1">IF(J$2&gt;TODAY(),NA(),(COUNTIF('Match Grid'!$F$7:K$7,"*"&amp;'Per Match'!$C21&amp;"*")*3)+(COUNTIF('Match Grid'!$F$8:J$8,"*"&amp;'Per Match'!$C21&amp;"*")*2)++COUNTIF('Match Grid'!$F$9:J$9,"*"&amp;'Per Match'!$C21&amp;"*"))</f>
        <v>2</v>
      </c>
      <c r="K21" s="1">
        <f ca="1">IF(K$2&gt;TODAY(),NA(),(COUNTIF('Match Grid'!$F$7:L$7,"*"&amp;'Per Match'!$C21&amp;"*")*3)+(COUNTIF('Match Grid'!$F$8:K$8,"*"&amp;'Per Match'!$C21&amp;"*")*2)++COUNTIF('Match Grid'!$F$9:K$9,"*"&amp;'Per Match'!$C21&amp;"*"))</f>
        <v>2</v>
      </c>
      <c r="L21" s="1">
        <f ca="1">IF(L$2&gt;TODAY(),NA(),(COUNTIF('Match Grid'!$F$7:M$7,"*"&amp;'Per Match'!$C21&amp;"*")*3)+(COUNTIF('Match Grid'!$F$8:L$8,"*"&amp;'Per Match'!$C21&amp;"*")*2)++COUNTIF('Match Grid'!$F$9:L$9,"*"&amp;'Per Match'!$C21&amp;"*"))</f>
        <v>2</v>
      </c>
      <c r="M21" s="1">
        <f ca="1">IF(M$2&gt;TODAY(),NA(),(COUNTIF('Match Grid'!$F$7:N$7,"*"&amp;'Per Match'!$C21&amp;"*")*3)+(COUNTIF('Match Grid'!$F$8:M$8,"*"&amp;'Per Match'!$C21&amp;"*")*2)++COUNTIF('Match Grid'!$F$9:M$9,"*"&amp;'Per Match'!$C21&amp;"*"))</f>
        <v>2</v>
      </c>
      <c r="N21" s="39">
        <f ca="1">IF(N$2&gt;TODAY(),NA(),(COUNTIF('Match Grid'!$F$7:O$7,"*"&amp;'Per Match'!$C21&amp;"*")*3)+(COUNTIF('Match Grid'!$F$8:N$8,"*"&amp;'Per Match'!$C21&amp;"*")*2)++COUNTIF('Match Grid'!$F$9:N$9,"*"&amp;'Per Match'!$C21&amp;"*"))</f>
        <v>5</v>
      </c>
      <c r="O21" s="1">
        <f ca="1">IF(O$2&gt;TODAY(),NA(),(COUNTIF('Match Grid'!$F$7:P$7,"*"&amp;'Per Match'!$C21&amp;"*")*3)+(COUNTIF('Match Grid'!$F$8:O$8,"*"&amp;'Per Match'!$C21&amp;"*")*2)++COUNTIF('Match Grid'!$F$9:O$9,"*"&amp;'Per Match'!$C21&amp;"*"))</f>
        <v>5</v>
      </c>
      <c r="P21" s="1">
        <f ca="1">IF(P$2&gt;TODAY(),NA(),(COUNTIF('Match Grid'!$F$7:Q$7,"*"&amp;'Per Match'!$C21&amp;"*")*3)+(COUNTIF('Match Grid'!$F$8:P$8,"*"&amp;'Per Match'!$C21&amp;"*")*2)++COUNTIF('Match Grid'!$F$9:P$9,"*"&amp;'Per Match'!$C21&amp;"*"))</f>
        <v>5</v>
      </c>
      <c r="Q21" s="1">
        <f ca="1">IF(Q$2&gt;TODAY(),NA(),(COUNTIF('Match Grid'!$F$7:R$7,"*"&amp;'Per Match'!$C21&amp;"*")*3)+(COUNTIF('Match Grid'!$F$8:Q$8,"*"&amp;'Per Match'!$C21&amp;"*")*2)++COUNTIF('Match Grid'!$F$9:Q$9,"*"&amp;'Per Match'!$C21&amp;"*"))</f>
        <v>5</v>
      </c>
      <c r="R21" s="1">
        <f ca="1">IF(R$2&gt;TODAY(),NA(),(COUNTIF('Match Grid'!$F$7:S$7,"*"&amp;'Per Match'!$C21&amp;"*")*3)+(COUNTIF('Match Grid'!$F$8:R$8,"*"&amp;'Per Match'!$C21&amp;"*")*2)++COUNTIF('Match Grid'!$F$9:R$9,"*"&amp;'Per Match'!$C21&amp;"*"))</f>
        <v>5</v>
      </c>
      <c r="S21" s="39">
        <f ca="1">IF(S$2&gt;TODAY(),NA(),(COUNTIF('Match Grid'!$F$7:T$7,"*"&amp;'Per Match'!$C21&amp;"*")*3)+(COUNTIF('Match Grid'!$F$8:S$8,"*"&amp;'Per Match'!$C21&amp;"*")*2)++COUNTIF('Match Grid'!$F$9:S$9,"*"&amp;'Per Match'!$C21&amp;"*"))</f>
        <v>5</v>
      </c>
      <c r="T21" s="1">
        <f ca="1">IF(T$2&gt;TODAY(),NA(),(COUNTIF('Match Grid'!$F$7:U$7,"*"&amp;'Per Match'!$C21&amp;"*")*3)+(COUNTIF('Match Grid'!$F$8:T$8,"*"&amp;'Per Match'!$C21&amp;"*")*2)++COUNTIF('Match Grid'!$F$9:T$9,"*"&amp;'Per Match'!$C21&amp;"*"))</f>
        <v>5</v>
      </c>
      <c r="U21" s="1">
        <f ca="1">IF(U$2&gt;TODAY(),NA(),(COUNTIF('Match Grid'!$F$7:V$7,"*"&amp;'Per Match'!$C21&amp;"*")*3)+(COUNTIF('Match Grid'!$F$8:U$8,"*"&amp;'Per Match'!$C21&amp;"*")*2)++COUNTIF('Match Grid'!$F$9:U$9,"*"&amp;'Per Match'!$C21&amp;"*"))</f>
        <v>5</v>
      </c>
      <c r="V21" s="1">
        <f ca="1">IF(V$2&gt;TODAY(),NA(),(COUNTIF('Match Grid'!$F$7:W$7,"*"&amp;'Per Match'!$C21&amp;"*")*3)+(COUNTIF('Match Grid'!$F$8:V$8,"*"&amp;'Per Match'!$C21&amp;"*")*2)++COUNTIF('Match Grid'!$F$9:V$9,"*"&amp;'Per Match'!$C21&amp;"*"))</f>
        <v>5</v>
      </c>
      <c r="W21" s="1">
        <f ca="1">IF(W$2&gt;TODAY(),NA(),(COUNTIF('Match Grid'!$F$7:X$7,"*"&amp;'Per Match'!$C21&amp;"*")*3)+(COUNTIF('Match Grid'!$F$8:W$8,"*"&amp;'Per Match'!$C21&amp;"*")*2)++COUNTIF('Match Grid'!$F$9:W$9,"*"&amp;'Per Match'!$C21&amp;"*"))</f>
        <v>5</v>
      </c>
      <c r="X21" s="39">
        <f ca="1">IF(X$2&gt;TODAY(),NA(),(COUNTIF('Match Grid'!$F$7:Y$7,"*"&amp;'Per Match'!$C21&amp;"*")*3)+(COUNTIF('Match Grid'!$F$8:X$8,"*"&amp;'Per Match'!$C21&amp;"*")*2)++COUNTIF('Match Grid'!$F$9:X$9,"*"&amp;'Per Match'!$C21&amp;"*"))</f>
        <v>5</v>
      </c>
      <c r="Y21" s="1">
        <f ca="1">IF(Y$2&gt;TODAY(),NA(),(COUNTIF('Match Grid'!$F$7:Z$7,"*"&amp;'Per Match'!$C21&amp;"*")*3)+(COUNTIF('Match Grid'!$F$8:Y$8,"*"&amp;'Per Match'!$C21&amp;"*")*2)++COUNTIF('Match Grid'!$F$9:Y$9,"*"&amp;'Per Match'!$C21&amp;"*"))</f>
        <v>5</v>
      </c>
      <c r="Z21" s="1">
        <f ca="1">IF(Z$2&gt;TODAY(),NA(),(COUNTIF('Match Grid'!$F$7:AA$7,"*"&amp;'Per Match'!$C21&amp;"*")*3)+(COUNTIF('Match Grid'!$F$8:Z$8,"*"&amp;'Per Match'!$C21&amp;"*")*2)++COUNTIF('Match Grid'!$F$9:Z$9,"*"&amp;'Per Match'!$C21&amp;"*"))</f>
        <v>5</v>
      </c>
      <c r="AA21" s="1">
        <f ca="1">IF(AA$2&gt;TODAY(),NA(),(COUNTIF('Match Grid'!$F$7:AB$7,"*"&amp;'Per Match'!$C21&amp;"*")*3)+(COUNTIF('Match Grid'!$F$8:AA$8,"*"&amp;'Per Match'!$C21&amp;"*")*2)++COUNTIF('Match Grid'!$F$9:AA$9,"*"&amp;'Per Match'!$C21&amp;"*"))</f>
        <v>5</v>
      </c>
      <c r="AB21" s="1">
        <f ca="1">IF(AB$2&gt;TODAY(),NA(),(COUNTIF('Match Grid'!$F$7:AC$7,"*"&amp;'Per Match'!$C21&amp;"*")*3)+(COUNTIF('Match Grid'!$F$8:AB$8,"*"&amp;'Per Match'!$C21&amp;"*")*2)++COUNTIF('Match Grid'!$F$9:AB$9,"*"&amp;'Per Match'!$C21&amp;"*"))</f>
        <v>5</v>
      </c>
      <c r="AC21" s="39">
        <f ca="1">IF(AC$2&gt;TODAY(),NA(),(COUNTIF('Match Grid'!$F$7:AD$7,"*"&amp;'Per Match'!$C21&amp;"*")*3)+(COUNTIF('Match Grid'!$F$8:AC$8,"*"&amp;'Per Match'!$C21&amp;"*")*2)++COUNTIF('Match Grid'!$F$9:AC$9,"*"&amp;'Per Match'!$C21&amp;"*"))</f>
        <v>5</v>
      </c>
      <c r="AD21" s="1">
        <f ca="1">IF(AD$2&gt;TODAY(),NA(),(COUNTIF('Match Grid'!$F$7:AE$7,"*"&amp;'Per Match'!$C21&amp;"*")*3)+(COUNTIF('Match Grid'!$F$8:AD$8,"*"&amp;'Per Match'!$C21&amp;"*")*2)++COUNTIF('Match Grid'!$F$9:AD$9,"*"&amp;'Per Match'!$C21&amp;"*"))</f>
        <v>5</v>
      </c>
      <c r="AE21" s="1">
        <f ca="1">IF(AE$2&gt;TODAY(),NA(),(COUNTIF('Match Grid'!$F$7:AF$7,"*"&amp;'Per Match'!$C21&amp;"*")*3)+(COUNTIF('Match Grid'!$F$8:AE$8,"*"&amp;'Per Match'!$C21&amp;"*")*2)++COUNTIF('Match Grid'!$F$9:AE$9,"*"&amp;'Per Match'!$C21&amp;"*"))</f>
        <v>5</v>
      </c>
      <c r="AF21" s="1">
        <f ca="1">IF(AF$2&gt;TODAY(),NA(),(COUNTIF('Match Grid'!$F$7:AG$7,"*"&amp;'Per Match'!$C21&amp;"*")*3)+(COUNTIF('Match Grid'!$F$8:AF$8,"*"&amp;'Per Match'!$C21&amp;"*")*2)++COUNTIF('Match Grid'!$F$9:AF$9,"*"&amp;'Per Match'!$C21&amp;"*"))</f>
        <v>5</v>
      </c>
      <c r="AG21" s="1">
        <f ca="1">IF(AG$2&gt;TODAY(),NA(),(COUNTIF('Match Grid'!$F$7:AH$7,"*"&amp;'Per Match'!$C21&amp;"*")*3)+(COUNTIF('Match Grid'!$F$8:AG$8,"*"&amp;'Per Match'!$C21&amp;"*")*2)++COUNTIF('Match Grid'!$F$9:AG$9,"*"&amp;'Per Match'!$C21&amp;"*"))</f>
        <v>5</v>
      </c>
      <c r="AH21" s="39">
        <f ca="1">IF(AH$2&gt;TODAY(),NA(),(COUNTIF('Match Grid'!$F$7:AI$7,"*"&amp;'Per Match'!$C21&amp;"*")*3)+(COUNTIF('Match Grid'!$F$8:AH$8,"*"&amp;'Per Match'!$C21&amp;"*")*2)++COUNTIF('Match Grid'!$F$9:AH$9,"*"&amp;'Per Match'!$C21&amp;"*"))</f>
        <v>5</v>
      </c>
      <c r="AI21" s="1">
        <f ca="1">IF(AI$2&gt;TODAY(),NA(),(COUNTIF('Match Grid'!$F$7:AJ$7,"*"&amp;'Per Match'!$C21&amp;"*")*3)+(COUNTIF('Match Grid'!$F$8:AI$8,"*"&amp;'Per Match'!$C21&amp;"*")*2)++COUNTIF('Match Grid'!$F$9:AI$9,"*"&amp;'Per Match'!$C21&amp;"*"))</f>
        <v>5</v>
      </c>
      <c r="AJ21" s="1">
        <f ca="1">IF(AJ$2&gt;TODAY(),NA(),(COUNTIF('Match Grid'!$F$7:AK$7,"*"&amp;'Per Match'!$C21&amp;"*")*3)+(COUNTIF('Match Grid'!$F$8:AJ$8,"*"&amp;'Per Match'!$C21&amp;"*")*2)++COUNTIF('Match Grid'!$F$9:AJ$9,"*"&amp;'Per Match'!$C21&amp;"*"))</f>
        <v>5</v>
      </c>
      <c r="AK21" s="1">
        <f ca="1">IF(AK$2&gt;TODAY(),NA(),(COUNTIF('Match Grid'!$F$7:AL$7,"*"&amp;'Per Match'!$C21&amp;"*")*3)+(COUNTIF('Match Grid'!$F$8:AK$8,"*"&amp;'Per Match'!$C21&amp;"*")*2)++COUNTIF('Match Grid'!$F$9:AK$9,"*"&amp;'Per Match'!$C21&amp;"*"))</f>
        <v>5</v>
      </c>
      <c r="AL21" s="1">
        <f ca="1">IF(AL$2&gt;TODAY(),NA(),(COUNTIF('Match Grid'!$F$7:AM$7,"*"&amp;'Per Match'!$C21&amp;"*")*3)+(COUNTIF('Match Grid'!$F$8:AL$8,"*"&amp;'Per Match'!$C21&amp;"*")*2)++COUNTIF('Match Grid'!$F$9:AL$9,"*"&amp;'Per Match'!$C21&amp;"*"))</f>
        <v>5</v>
      </c>
      <c r="AM21" s="39">
        <f ca="1">IF(AM$2&gt;TODAY(),NA(),(COUNTIF('Match Grid'!$F$7:AN$7,"*"&amp;'Per Match'!$C21&amp;"*")*3)+(COUNTIF('Match Grid'!$F$8:AM$8,"*"&amp;'Per Match'!$C21&amp;"*")*2)++COUNTIF('Match Grid'!$F$9:AM$9,"*"&amp;'Per Match'!$C21&amp;"*"))</f>
        <v>5</v>
      </c>
      <c r="AN21" s="1">
        <f ca="1">IF(AN$2&gt;TODAY(),NA(),(COUNTIF('Match Grid'!$F$7:AO$7,"*"&amp;'Per Match'!$C21&amp;"*")*3)+(COUNTIF('Match Grid'!$F$8:AN$8,"*"&amp;'Per Match'!$C21&amp;"*")*2)++COUNTIF('Match Grid'!$F$9:AN$9,"*"&amp;'Per Match'!$C21&amp;"*"))</f>
        <v>5</v>
      </c>
      <c r="AO21" s="1">
        <f ca="1">IF(AO$2&gt;TODAY(),NA(),(COUNTIF('Match Grid'!$F$7:AP$7,"*"&amp;'Per Match'!$C21&amp;"*")*3)+(COUNTIF('Match Grid'!$F$8:AO$8,"*"&amp;'Per Match'!$C21&amp;"*")*2)++COUNTIF('Match Grid'!$F$9:AO$9,"*"&amp;'Per Match'!$C21&amp;"*"))</f>
        <v>5</v>
      </c>
      <c r="AP21" s="1">
        <f ca="1">IF(AP$2&gt;TODAY(),NA(),(COUNTIF('Match Grid'!$F$7:AQ$7,"*"&amp;'Per Match'!$C21&amp;"*")*3)+(COUNTIF('Match Grid'!$F$8:AP$8,"*"&amp;'Per Match'!$C21&amp;"*")*2)++COUNTIF('Match Grid'!$F$9:AP$9,"*"&amp;'Per Match'!$C21&amp;"*"))</f>
        <v>5</v>
      </c>
      <c r="AQ21" s="1">
        <f ca="1">IF(AQ$2&gt;TODAY(),NA(),(COUNTIF('Match Grid'!$F$7:AR$7,"*"&amp;'Per Match'!$C21&amp;"*")*3)+(COUNTIF('Match Grid'!$F$8:AQ$8,"*"&amp;'Per Match'!$C21&amp;"*")*2)++COUNTIF('Match Grid'!$F$9:AQ$9,"*"&amp;'Per Match'!$C21&amp;"*"))</f>
        <v>5</v>
      </c>
      <c r="AR21" s="1">
        <f ca="1">IF(AR$2&gt;TODAY(),NA(),(COUNTIF('Match Grid'!$F$7:AS$7,"*"&amp;'Per Match'!$C21&amp;"*")*3)+(COUNTIF('Match Grid'!$F$8:AR$8,"*"&amp;'Per Match'!$C21&amp;"*")*2)++COUNTIF('Match Grid'!$F$9:AR$9,"*"&amp;'Per Match'!$C21&amp;"*"))</f>
        <v>5</v>
      </c>
      <c r="AS21" s="39">
        <f ca="1">IF(AS$2&gt;TODAY(),NA(),(COUNTIF('Match Grid'!$F$7:AT$7,"*"&amp;'Per Match'!$C21&amp;"*")*3)+(COUNTIF('Match Grid'!$F$8:AS$8,"*"&amp;'Per Match'!$C21&amp;"*")*2)++COUNTIF('Match Grid'!$F$9:AS$9,"*"&amp;'Per Match'!$C21&amp;"*"))</f>
        <v>5</v>
      </c>
    </row>
    <row r="22" spans="2:45" x14ac:dyDescent="0.2">
      <c r="B22" s="2">
        <v>25</v>
      </c>
      <c r="C22" s="2" t="s">
        <v>86</v>
      </c>
      <c r="D22" s="1">
        <v>0</v>
      </c>
      <c r="E22" s="1">
        <f ca="1">IF(E$2&gt;TODAY(),NA(),(COUNTIF('Match Grid'!F$7:$F$7,"*"&amp;'Per Match'!$C22&amp;"*")*3)+(COUNTIF('Match Grid'!E$8:$F$8,"*"&amp;'Per Match'!$C22&amp;"*")*2)++COUNTIF('Match Grid'!E$9:$F$9,"*"&amp;'Per Match'!$C22&amp;"*"))</f>
        <v>0</v>
      </c>
      <c r="F22" s="1">
        <f ca="1">IF(F$2&gt;TODAY(),NA(),(COUNTIF('Match Grid'!$F$7:G$7,"*"&amp;'Per Match'!$C22&amp;"*")*3)+(COUNTIF('Match Grid'!F$8:$F$8,"*"&amp;'Per Match'!$C22&amp;"*")*2)++COUNTIF('Match Grid'!F$9:$F$9,"*"&amp;'Per Match'!$C22&amp;"*"))</f>
        <v>0</v>
      </c>
      <c r="G22" s="1">
        <f ca="1">IF(G$2&gt;TODAY(),NA(),(COUNTIF('Match Grid'!$F$7:H$7,"*"&amp;'Per Match'!$C22&amp;"*")*3)+(COUNTIF('Match Grid'!$F$8:G$8,"*"&amp;'Per Match'!$C22&amp;"*")*2)++COUNTIF('Match Grid'!$F$9:G$9,"*"&amp;'Per Match'!$C22&amp;"*"))</f>
        <v>0</v>
      </c>
      <c r="H22" s="1">
        <f ca="1">IF(H$2&gt;TODAY(),NA(),(COUNTIF('Match Grid'!$F$7:I$7,"*"&amp;'Per Match'!$C22&amp;"*")*3)+(COUNTIF('Match Grid'!$F$8:H$8,"*"&amp;'Per Match'!$C22&amp;"*")*2)++COUNTIF('Match Grid'!$F$9:H$9,"*"&amp;'Per Match'!$C22&amp;"*"))</f>
        <v>0</v>
      </c>
      <c r="I22" s="39">
        <f ca="1">IF(I$2&gt;TODAY(),NA(),(COUNTIF('Match Grid'!$F$7:J$7,"*"&amp;'Per Match'!$C22&amp;"*")*3)+(COUNTIF('Match Grid'!$F$8:I$8,"*"&amp;'Per Match'!$C22&amp;"*")*2)++COUNTIF('Match Grid'!$F$9:I$9,"*"&amp;'Per Match'!$C22&amp;"*"))</f>
        <v>0</v>
      </c>
      <c r="J22" s="1">
        <f ca="1">IF(J$2&gt;TODAY(),NA(),(COUNTIF('Match Grid'!$F$7:K$7,"*"&amp;'Per Match'!$C22&amp;"*")*3)+(COUNTIF('Match Grid'!$F$8:J$8,"*"&amp;'Per Match'!$C22&amp;"*")*2)++COUNTIF('Match Grid'!$F$9:J$9,"*"&amp;'Per Match'!$C22&amp;"*"))</f>
        <v>0</v>
      </c>
      <c r="K22" s="1">
        <f ca="1">IF(K$2&gt;TODAY(),NA(),(COUNTIF('Match Grid'!$F$7:L$7,"*"&amp;'Per Match'!$C22&amp;"*")*3)+(COUNTIF('Match Grid'!$F$8:K$8,"*"&amp;'Per Match'!$C22&amp;"*")*2)++COUNTIF('Match Grid'!$F$9:K$9,"*"&amp;'Per Match'!$C22&amp;"*"))</f>
        <v>0</v>
      </c>
      <c r="L22" s="1">
        <f ca="1">IF(L$2&gt;TODAY(),NA(),(COUNTIF('Match Grid'!$F$7:M$7,"*"&amp;'Per Match'!$C22&amp;"*")*3)+(COUNTIF('Match Grid'!$F$8:L$8,"*"&amp;'Per Match'!$C22&amp;"*")*2)++COUNTIF('Match Grid'!$F$9:L$9,"*"&amp;'Per Match'!$C22&amp;"*"))</f>
        <v>3</v>
      </c>
      <c r="M22" s="1">
        <f ca="1">IF(M$2&gt;TODAY(),NA(),(COUNTIF('Match Grid'!$F$7:N$7,"*"&amp;'Per Match'!$C22&amp;"*")*3)+(COUNTIF('Match Grid'!$F$8:M$8,"*"&amp;'Per Match'!$C22&amp;"*")*2)++COUNTIF('Match Grid'!$F$9:M$9,"*"&amp;'Per Match'!$C22&amp;"*"))</f>
        <v>3</v>
      </c>
      <c r="N22" s="39">
        <f ca="1">IF(N$2&gt;TODAY(),NA(),(COUNTIF('Match Grid'!$F$7:O$7,"*"&amp;'Per Match'!$C22&amp;"*")*3)+(COUNTIF('Match Grid'!$F$8:N$8,"*"&amp;'Per Match'!$C22&amp;"*")*2)++COUNTIF('Match Grid'!$F$9:N$9,"*"&amp;'Per Match'!$C22&amp;"*"))</f>
        <v>5</v>
      </c>
      <c r="O22" s="1">
        <f ca="1">IF(O$2&gt;TODAY(),NA(),(COUNTIF('Match Grid'!$F$7:P$7,"*"&amp;'Per Match'!$C22&amp;"*")*3)+(COUNTIF('Match Grid'!$F$8:O$8,"*"&amp;'Per Match'!$C22&amp;"*")*2)++COUNTIF('Match Grid'!$F$9:O$9,"*"&amp;'Per Match'!$C22&amp;"*"))</f>
        <v>5</v>
      </c>
      <c r="P22" s="1">
        <f ca="1">IF(P$2&gt;TODAY(),NA(),(COUNTIF('Match Grid'!$F$7:Q$7,"*"&amp;'Per Match'!$C22&amp;"*")*3)+(COUNTIF('Match Grid'!$F$8:P$8,"*"&amp;'Per Match'!$C22&amp;"*")*2)++COUNTIF('Match Grid'!$F$9:P$9,"*"&amp;'Per Match'!$C22&amp;"*"))</f>
        <v>5</v>
      </c>
      <c r="Q22" s="1">
        <f ca="1">IF(Q$2&gt;TODAY(),NA(),(COUNTIF('Match Grid'!$F$7:R$7,"*"&amp;'Per Match'!$C22&amp;"*")*3)+(COUNTIF('Match Grid'!$F$8:Q$8,"*"&amp;'Per Match'!$C22&amp;"*")*2)++COUNTIF('Match Grid'!$F$9:Q$9,"*"&amp;'Per Match'!$C22&amp;"*"))</f>
        <v>6</v>
      </c>
      <c r="R22" s="1">
        <f ca="1">IF(R$2&gt;TODAY(),NA(),(COUNTIF('Match Grid'!$F$7:S$7,"*"&amp;'Per Match'!$C22&amp;"*")*3)+(COUNTIF('Match Grid'!$F$8:R$8,"*"&amp;'Per Match'!$C22&amp;"*")*2)++COUNTIF('Match Grid'!$F$9:R$9,"*"&amp;'Per Match'!$C22&amp;"*"))</f>
        <v>6</v>
      </c>
      <c r="S22" s="39">
        <f ca="1">IF(S$2&gt;TODAY(),NA(),(COUNTIF('Match Grid'!$F$7:T$7,"*"&amp;'Per Match'!$C22&amp;"*")*3)+(COUNTIF('Match Grid'!$F$8:S$8,"*"&amp;'Per Match'!$C22&amp;"*")*2)++COUNTIF('Match Grid'!$F$9:S$9,"*"&amp;'Per Match'!$C22&amp;"*"))</f>
        <v>6</v>
      </c>
      <c r="T22" s="1">
        <f ca="1">IF(T$2&gt;TODAY(),NA(),(COUNTIF('Match Grid'!$F$7:U$7,"*"&amp;'Per Match'!$C22&amp;"*")*3)+(COUNTIF('Match Grid'!$F$8:T$8,"*"&amp;'Per Match'!$C22&amp;"*")*2)++COUNTIF('Match Grid'!$F$9:T$9,"*"&amp;'Per Match'!$C22&amp;"*"))</f>
        <v>6</v>
      </c>
      <c r="U22" s="1">
        <f ca="1">IF(U$2&gt;TODAY(),NA(),(COUNTIF('Match Grid'!$F$7:V$7,"*"&amp;'Per Match'!$C22&amp;"*")*3)+(COUNTIF('Match Grid'!$F$8:U$8,"*"&amp;'Per Match'!$C22&amp;"*")*2)++COUNTIF('Match Grid'!$F$9:U$9,"*"&amp;'Per Match'!$C22&amp;"*"))</f>
        <v>6</v>
      </c>
      <c r="V22" s="1">
        <f ca="1">IF(V$2&gt;TODAY(),NA(),(COUNTIF('Match Grid'!$F$7:W$7,"*"&amp;'Per Match'!$C22&amp;"*")*3)+(COUNTIF('Match Grid'!$F$8:V$8,"*"&amp;'Per Match'!$C22&amp;"*")*2)++COUNTIF('Match Grid'!$F$9:V$9,"*"&amp;'Per Match'!$C22&amp;"*"))</f>
        <v>6</v>
      </c>
      <c r="W22" s="1">
        <f ca="1">IF(W$2&gt;TODAY(),NA(),(COUNTIF('Match Grid'!$F$7:X$7,"*"&amp;'Per Match'!$C22&amp;"*")*3)+(COUNTIF('Match Grid'!$F$8:W$8,"*"&amp;'Per Match'!$C22&amp;"*")*2)++COUNTIF('Match Grid'!$F$9:W$9,"*"&amp;'Per Match'!$C22&amp;"*"))</f>
        <v>6</v>
      </c>
      <c r="X22" s="39">
        <f ca="1">IF(X$2&gt;TODAY(),NA(),(COUNTIF('Match Grid'!$F$7:Y$7,"*"&amp;'Per Match'!$C22&amp;"*")*3)+(COUNTIF('Match Grid'!$F$8:X$8,"*"&amp;'Per Match'!$C22&amp;"*")*2)++COUNTIF('Match Grid'!$F$9:X$9,"*"&amp;'Per Match'!$C22&amp;"*"))</f>
        <v>6</v>
      </c>
      <c r="Y22" s="1">
        <f ca="1">IF(Y$2&gt;TODAY(),NA(),(COUNTIF('Match Grid'!$F$7:Z$7,"*"&amp;'Per Match'!$C22&amp;"*")*3)+(COUNTIF('Match Grid'!$F$8:Y$8,"*"&amp;'Per Match'!$C22&amp;"*")*2)++COUNTIF('Match Grid'!$F$9:Y$9,"*"&amp;'Per Match'!$C22&amp;"*"))</f>
        <v>7</v>
      </c>
      <c r="Z22" s="1">
        <f ca="1">IF(Z$2&gt;TODAY(),NA(),(COUNTIF('Match Grid'!$F$7:AA$7,"*"&amp;'Per Match'!$C22&amp;"*")*3)+(COUNTIF('Match Grid'!$F$8:Z$8,"*"&amp;'Per Match'!$C22&amp;"*")*2)++COUNTIF('Match Grid'!$F$9:Z$9,"*"&amp;'Per Match'!$C22&amp;"*"))</f>
        <v>8</v>
      </c>
      <c r="AA22" s="1">
        <f ca="1">IF(AA$2&gt;TODAY(),NA(),(COUNTIF('Match Grid'!$F$7:AB$7,"*"&amp;'Per Match'!$C22&amp;"*")*3)+(COUNTIF('Match Grid'!$F$8:AA$8,"*"&amp;'Per Match'!$C22&amp;"*")*2)++COUNTIF('Match Grid'!$F$9:AA$9,"*"&amp;'Per Match'!$C22&amp;"*"))</f>
        <v>8</v>
      </c>
      <c r="AB22" s="1">
        <f ca="1">IF(AB$2&gt;TODAY(),NA(),(COUNTIF('Match Grid'!$F$7:AC$7,"*"&amp;'Per Match'!$C22&amp;"*")*3)+(COUNTIF('Match Grid'!$F$8:AB$8,"*"&amp;'Per Match'!$C22&amp;"*")*2)++COUNTIF('Match Grid'!$F$9:AB$9,"*"&amp;'Per Match'!$C22&amp;"*"))</f>
        <v>8</v>
      </c>
      <c r="AC22" s="39">
        <f ca="1">IF(AC$2&gt;TODAY(),NA(),(COUNTIF('Match Grid'!$F$7:AD$7,"*"&amp;'Per Match'!$C22&amp;"*")*3)+(COUNTIF('Match Grid'!$F$8:AC$8,"*"&amp;'Per Match'!$C22&amp;"*")*2)++COUNTIF('Match Grid'!$F$9:AC$9,"*"&amp;'Per Match'!$C22&amp;"*"))</f>
        <v>8</v>
      </c>
      <c r="AD22" s="1">
        <f ca="1">IF(AD$2&gt;TODAY(),NA(),(COUNTIF('Match Grid'!$F$7:AE$7,"*"&amp;'Per Match'!$C22&amp;"*")*3)+(COUNTIF('Match Grid'!$F$8:AD$8,"*"&amp;'Per Match'!$C22&amp;"*")*2)++COUNTIF('Match Grid'!$F$9:AD$9,"*"&amp;'Per Match'!$C22&amp;"*"))</f>
        <v>8</v>
      </c>
      <c r="AE22" s="1">
        <f ca="1">IF(AE$2&gt;TODAY(),NA(),(COUNTIF('Match Grid'!$F$7:AF$7,"*"&amp;'Per Match'!$C22&amp;"*")*3)+(COUNTIF('Match Grid'!$F$8:AE$8,"*"&amp;'Per Match'!$C22&amp;"*")*2)++COUNTIF('Match Grid'!$F$9:AE$9,"*"&amp;'Per Match'!$C22&amp;"*"))</f>
        <v>8</v>
      </c>
      <c r="AF22" s="1">
        <f ca="1">IF(AF$2&gt;TODAY(),NA(),(COUNTIF('Match Grid'!$F$7:AG$7,"*"&amp;'Per Match'!$C22&amp;"*")*3)+(COUNTIF('Match Grid'!$F$8:AF$8,"*"&amp;'Per Match'!$C22&amp;"*")*2)++COUNTIF('Match Grid'!$F$9:AF$9,"*"&amp;'Per Match'!$C22&amp;"*"))</f>
        <v>8</v>
      </c>
      <c r="AG22" s="1">
        <f ca="1">IF(AG$2&gt;TODAY(),NA(),(COUNTIF('Match Grid'!$F$7:AH$7,"*"&amp;'Per Match'!$C22&amp;"*")*3)+(COUNTIF('Match Grid'!$F$8:AG$8,"*"&amp;'Per Match'!$C22&amp;"*")*2)++COUNTIF('Match Grid'!$F$9:AG$9,"*"&amp;'Per Match'!$C22&amp;"*"))</f>
        <v>8</v>
      </c>
      <c r="AH22" s="39">
        <f ca="1">IF(AH$2&gt;TODAY(),NA(),(COUNTIF('Match Grid'!$F$7:AI$7,"*"&amp;'Per Match'!$C22&amp;"*")*3)+(COUNTIF('Match Grid'!$F$8:AH$8,"*"&amp;'Per Match'!$C22&amp;"*")*2)++COUNTIF('Match Grid'!$F$9:AH$9,"*"&amp;'Per Match'!$C22&amp;"*"))</f>
        <v>8</v>
      </c>
      <c r="AI22" s="1">
        <f ca="1">IF(AI$2&gt;TODAY(),NA(),(COUNTIF('Match Grid'!$F$7:AJ$7,"*"&amp;'Per Match'!$C22&amp;"*")*3)+(COUNTIF('Match Grid'!$F$8:AI$8,"*"&amp;'Per Match'!$C22&amp;"*")*2)++COUNTIF('Match Grid'!$F$9:AI$9,"*"&amp;'Per Match'!$C22&amp;"*"))</f>
        <v>8</v>
      </c>
      <c r="AJ22" s="1">
        <f ca="1">IF(AJ$2&gt;TODAY(),NA(),(COUNTIF('Match Grid'!$F$7:AK$7,"*"&amp;'Per Match'!$C22&amp;"*")*3)+(COUNTIF('Match Grid'!$F$8:AJ$8,"*"&amp;'Per Match'!$C22&amp;"*")*2)++COUNTIF('Match Grid'!$F$9:AJ$9,"*"&amp;'Per Match'!$C22&amp;"*"))</f>
        <v>8</v>
      </c>
      <c r="AK22" s="1">
        <f ca="1">IF(AK$2&gt;TODAY(),NA(),(COUNTIF('Match Grid'!$F$7:AL$7,"*"&amp;'Per Match'!$C22&amp;"*")*3)+(COUNTIF('Match Grid'!$F$8:AK$8,"*"&amp;'Per Match'!$C22&amp;"*")*2)++COUNTIF('Match Grid'!$F$9:AK$9,"*"&amp;'Per Match'!$C22&amp;"*"))</f>
        <v>9</v>
      </c>
      <c r="AL22" s="1">
        <f ca="1">IF(AL$2&gt;TODAY(),NA(),(COUNTIF('Match Grid'!$F$7:AM$7,"*"&amp;'Per Match'!$C22&amp;"*")*3)+(COUNTIF('Match Grid'!$F$8:AL$8,"*"&amp;'Per Match'!$C22&amp;"*")*2)++COUNTIF('Match Grid'!$F$9:AL$9,"*"&amp;'Per Match'!$C22&amp;"*"))</f>
        <v>9</v>
      </c>
      <c r="AM22" s="39">
        <f ca="1">IF(AM$2&gt;TODAY(),NA(),(COUNTIF('Match Grid'!$F$7:AN$7,"*"&amp;'Per Match'!$C22&amp;"*")*3)+(COUNTIF('Match Grid'!$F$8:AM$8,"*"&amp;'Per Match'!$C22&amp;"*")*2)++COUNTIF('Match Grid'!$F$9:AM$9,"*"&amp;'Per Match'!$C22&amp;"*"))</f>
        <v>9</v>
      </c>
      <c r="AN22" s="1">
        <f ca="1">IF(AN$2&gt;TODAY(),NA(),(COUNTIF('Match Grid'!$F$7:AO$7,"*"&amp;'Per Match'!$C22&amp;"*")*3)+(COUNTIF('Match Grid'!$F$8:AN$8,"*"&amp;'Per Match'!$C22&amp;"*")*2)++COUNTIF('Match Grid'!$F$9:AN$9,"*"&amp;'Per Match'!$C22&amp;"*"))</f>
        <v>10</v>
      </c>
      <c r="AO22" s="1">
        <f ca="1">IF(AO$2&gt;TODAY(),NA(),(COUNTIF('Match Grid'!$F$7:AP$7,"*"&amp;'Per Match'!$C22&amp;"*")*3)+(COUNTIF('Match Grid'!$F$8:AO$8,"*"&amp;'Per Match'!$C22&amp;"*")*2)++COUNTIF('Match Grid'!$F$9:AO$9,"*"&amp;'Per Match'!$C22&amp;"*"))</f>
        <v>10</v>
      </c>
      <c r="AP22" s="1">
        <f ca="1">IF(AP$2&gt;TODAY(),NA(),(COUNTIF('Match Grid'!$F$7:AQ$7,"*"&amp;'Per Match'!$C22&amp;"*")*3)+(COUNTIF('Match Grid'!$F$8:AP$8,"*"&amp;'Per Match'!$C22&amp;"*")*2)++COUNTIF('Match Grid'!$F$9:AP$9,"*"&amp;'Per Match'!$C22&amp;"*"))</f>
        <v>10</v>
      </c>
      <c r="AQ22" s="1">
        <f ca="1">IF(AQ$2&gt;TODAY(),NA(),(COUNTIF('Match Grid'!$F$7:AR$7,"*"&amp;'Per Match'!$C22&amp;"*")*3)+(COUNTIF('Match Grid'!$F$8:AQ$8,"*"&amp;'Per Match'!$C22&amp;"*")*2)++COUNTIF('Match Grid'!$F$9:AQ$9,"*"&amp;'Per Match'!$C22&amp;"*"))</f>
        <v>11</v>
      </c>
      <c r="AR22" s="1">
        <f ca="1">IF(AR$2&gt;TODAY(),NA(),(COUNTIF('Match Grid'!$F$7:AS$7,"*"&amp;'Per Match'!$C22&amp;"*")*3)+(COUNTIF('Match Grid'!$F$8:AR$8,"*"&amp;'Per Match'!$C22&amp;"*")*2)++COUNTIF('Match Grid'!$F$9:AR$9,"*"&amp;'Per Match'!$C22&amp;"*"))</f>
        <v>11</v>
      </c>
      <c r="AS22" s="39">
        <f ca="1">IF(AS$2&gt;TODAY(),NA(),(COUNTIF('Match Grid'!$F$7:AT$7,"*"&amp;'Per Match'!$C22&amp;"*")*3)+(COUNTIF('Match Grid'!$F$8:AS$8,"*"&amp;'Per Match'!$C22&amp;"*")*2)++COUNTIF('Match Grid'!$F$9:AS$9,"*"&amp;'Per Match'!$C22&amp;"*"))</f>
        <v>12</v>
      </c>
    </row>
    <row r="23" spans="2:45" x14ac:dyDescent="0.2">
      <c r="B23" s="2">
        <v>26</v>
      </c>
      <c r="C23" s="2" t="s">
        <v>87</v>
      </c>
      <c r="D23" s="1">
        <v>0</v>
      </c>
      <c r="E23" s="1">
        <f ca="1">IF(E$2&gt;TODAY(),NA(),(COUNTIF('Match Grid'!F$7:$F$7,"*"&amp;'Per Match'!$C23&amp;"*")*3)+(COUNTIF('Match Grid'!E$8:$F$8,"*"&amp;'Per Match'!$C23&amp;"*")*2)++COUNTIF('Match Grid'!E$9:$F$9,"*"&amp;'Per Match'!$C23&amp;"*"))</f>
        <v>2</v>
      </c>
      <c r="F23" s="1">
        <f ca="1">IF(F$2&gt;TODAY(),NA(),(COUNTIF('Match Grid'!$F$7:G$7,"*"&amp;'Per Match'!$C23&amp;"*")*3)+(COUNTIF('Match Grid'!F$8:$F$8,"*"&amp;'Per Match'!$C23&amp;"*")*2)++COUNTIF('Match Grid'!F$9:$F$9,"*"&amp;'Per Match'!$C23&amp;"*"))</f>
        <v>5</v>
      </c>
      <c r="G23" s="1">
        <f ca="1">IF(G$2&gt;TODAY(),NA(),(COUNTIF('Match Grid'!$F$7:H$7,"*"&amp;'Per Match'!$C23&amp;"*")*3)+(COUNTIF('Match Grid'!$F$8:G$8,"*"&amp;'Per Match'!$C23&amp;"*")*2)++COUNTIF('Match Grid'!$F$9:G$9,"*"&amp;'Per Match'!$C23&amp;"*"))</f>
        <v>5</v>
      </c>
      <c r="H23" s="1">
        <f ca="1">IF(H$2&gt;TODAY(),NA(),(COUNTIF('Match Grid'!$F$7:I$7,"*"&amp;'Per Match'!$C23&amp;"*")*3)+(COUNTIF('Match Grid'!$F$8:H$8,"*"&amp;'Per Match'!$C23&amp;"*")*2)++COUNTIF('Match Grid'!$F$9:H$9,"*"&amp;'Per Match'!$C23&amp;"*"))</f>
        <v>7</v>
      </c>
      <c r="I23" s="39">
        <f ca="1">IF(I$2&gt;TODAY(),NA(),(COUNTIF('Match Grid'!$F$7:J$7,"*"&amp;'Per Match'!$C23&amp;"*")*3)+(COUNTIF('Match Grid'!$F$8:I$8,"*"&amp;'Per Match'!$C23&amp;"*")*2)++COUNTIF('Match Grid'!$F$9:I$9,"*"&amp;'Per Match'!$C23&amp;"*"))</f>
        <v>7</v>
      </c>
      <c r="J23" s="1">
        <f ca="1">IF(J$2&gt;TODAY(),NA(),(COUNTIF('Match Grid'!$F$7:K$7,"*"&amp;'Per Match'!$C23&amp;"*")*3)+(COUNTIF('Match Grid'!$F$8:J$8,"*"&amp;'Per Match'!$C23&amp;"*")*2)++COUNTIF('Match Grid'!$F$9:J$9,"*"&amp;'Per Match'!$C23&amp;"*"))</f>
        <v>9</v>
      </c>
      <c r="K23" s="1">
        <f ca="1">IF(K$2&gt;TODAY(),NA(),(COUNTIF('Match Grid'!$F$7:L$7,"*"&amp;'Per Match'!$C23&amp;"*")*3)+(COUNTIF('Match Grid'!$F$8:K$8,"*"&amp;'Per Match'!$C23&amp;"*")*2)++COUNTIF('Match Grid'!$F$9:K$9,"*"&amp;'Per Match'!$C23&amp;"*"))</f>
        <v>9</v>
      </c>
      <c r="L23" s="1">
        <f ca="1">IF(L$2&gt;TODAY(),NA(),(COUNTIF('Match Grid'!$F$7:M$7,"*"&amp;'Per Match'!$C23&amp;"*")*3)+(COUNTIF('Match Grid'!$F$8:L$8,"*"&amp;'Per Match'!$C23&amp;"*")*2)++COUNTIF('Match Grid'!$F$9:L$9,"*"&amp;'Per Match'!$C23&amp;"*"))</f>
        <v>9</v>
      </c>
      <c r="M23" s="1">
        <f ca="1">IF(M$2&gt;TODAY(),NA(),(COUNTIF('Match Grid'!$F$7:N$7,"*"&amp;'Per Match'!$C23&amp;"*")*3)+(COUNTIF('Match Grid'!$F$8:M$8,"*"&amp;'Per Match'!$C23&amp;"*")*2)++COUNTIF('Match Grid'!$F$9:M$9,"*"&amp;'Per Match'!$C23&amp;"*"))</f>
        <v>9</v>
      </c>
      <c r="N23" s="39">
        <f ca="1">IF(N$2&gt;TODAY(),NA(),(COUNTIF('Match Grid'!$F$7:O$7,"*"&amp;'Per Match'!$C23&amp;"*")*3)+(COUNTIF('Match Grid'!$F$8:N$8,"*"&amp;'Per Match'!$C23&amp;"*")*2)++COUNTIF('Match Grid'!$F$9:N$9,"*"&amp;'Per Match'!$C23&amp;"*"))</f>
        <v>9</v>
      </c>
      <c r="O23" s="1">
        <f ca="1">IF(O$2&gt;TODAY(),NA(),(COUNTIF('Match Grid'!$F$7:P$7,"*"&amp;'Per Match'!$C23&amp;"*")*3)+(COUNTIF('Match Grid'!$F$8:O$8,"*"&amp;'Per Match'!$C23&amp;"*")*2)++COUNTIF('Match Grid'!$F$9:O$9,"*"&amp;'Per Match'!$C23&amp;"*"))</f>
        <v>9</v>
      </c>
      <c r="P23" s="1">
        <f ca="1">IF(P$2&gt;TODAY(),NA(),(COUNTIF('Match Grid'!$F$7:Q$7,"*"&amp;'Per Match'!$C23&amp;"*")*3)+(COUNTIF('Match Grid'!$F$8:P$8,"*"&amp;'Per Match'!$C23&amp;"*")*2)++COUNTIF('Match Grid'!$F$9:P$9,"*"&amp;'Per Match'!$C23&amp;"*"))</f>
        <v>9</v>
      </c>
      <c r="Q23" s="1">
        <f ca="1">IF(Q$2&gt;TODAY(),NA(),(COUNTIF('Match Grid'!$F$7:R$7,"*"&amp;'Per Match'!$C23&amp;"*")*3)+(COUNTIF('Match Grid'!$F$8:Q$8,"*"&amp;'Per Match'!$C23&amp;"*")*2)++COUNTIF('Match Grid'!$F$9:Q$9,"*"&amp;'Per Match'!$C23&amp;"*"))</f>
        <v>10</v>
      </c>
      <c r="R23" s="1">
        <f ca="1">IF(R$2&gt;TODAY(),NA(),(COUNTIF('Match Grid'!$F$7:S$7,"*"&amp;'Per Match'!$C23&amp;"*")*3)+(COUNTIF('Match Grid'!$F$8:R$8,"*"&amp;'Per Match'!$C23&amp;"*")*2)++COUNTIF('Match Grid'!$F$9:R$9,"*"&amp;'Per Match'!$C23&amp;"*"))</f>
        <v>10</v>
      </c>
      <c r="S23" s="39">
        <f ca="1">IF(S$2&gt;TODAY(),NA(),(COUNTIF('Match Grid'!$F$7:T$7,"*"&amp;'Per Match'!$C23&amp;"*")*3)+(COUNTIF('Match Grid'!$F$8:S$8,"*"&amp;'Per Match'!$C23&amp;"*")*2)++COUNTIF('Match Grid'!$F$9:S$9,"*"&amp;'Per Match'!$C23&amp;"*"))</f>
        <v>10</v>
      </c>
      <c r="T23" s="1">
        <f ca="1">IF(T$2&gt;TODAY(),NA(),(COUNTIF('Match Grid'!$F$7:U$7,"*"&amp;'Per Match'!$C23&amp;"*")*3)+(COUNTIF('Match Grid'!$F$8:T$8,"*"&amp;'Per Match'!$C23&amp;"*")*2)++COUNTIF('Match Grid'!$F$9:T$9,"*"&amp;'Per Match'!$C23&amp;"*"))</f>
        <v>10</v>
      </c>
      <c r="U23" s="1">
        <f ca="1">IF(U$2&gt;TODAY(),NA(),(COUNTIF('Match Grid'!$F$7:V$7,"*"&amp;'Per Match'!$C23&amp;"*")*3)+(COUNTIF('Match Grid'!$F$8:U$8,"*"&amp;'Per Match'!$C23&amp;"*")*2)++COUNTIF('Match Grid'!$F$9:U$9,"*"&amp;'Per Match'!$C23&amp;"*"))</f>
        <v>10</v>
      </c>
      <c r="V23" s="1">
        <f ca="1">IF(V$2&gt;TODAY(),NA(),(COUNTIF('Match Grid'!$F$7:W$7,"*"&amp;'Per Match'!$C23&amp;"*")*3)+(COUNTIF('Match Grid'!$F$8:V$8,"*"&amp;'Per Match'!$C23&amp;"*")*2)++COUNTIF('Match Grid'!$F$9:V$9,"*"&amp;'Per Match'!$C23&amp;"*"))</f>
        <v>10</v>
      </c>
      <c r="W23" s="1">
        <f ca="1">IF(W$2&gt;TODAY(),NA(),(COUNTIF('Match Grid'!$F$7:X$7,"*"&amp;'Per Match'!$C23&amp;"*")*3)+(COUNTIF('Match Grid'!$F$8:W$8,"*"&amp;'Per Match'!$C23&amp;"*")*2)++COUNTIF('Match Grid'!$F$9:W$9,"*"&amp;'Per Match'!$C23&amp;"*"))</f>
        <v>10</v>
      </c>
      <c r="X23" s="39">
        <f ca="1">IF(X$2&gt;TODAY(),NA(),(COUNTIF('Match Grid'!$F$7:Y$7,"*"&amp;'Per Match'!$C23&amp;"*")*3)+(COUNTIF('Match Grid'!$F$8:X$8,"*"&amp;'Per Match'!$C23&amp;"*")*2)++COUNTIF('Match Grid'!$F$9:X$9,"*"&amp;'Per Match'!$C23&amp;"*"))</f>
        <v>10</v>
      </c>
      <c r="Y23" s="1">
        <f ca="1">IF(Y$2&gt;TODAY(),NA(),(COUNTIF('Match Grid'!$F$7:Z$7,"*"&amp;'Per Match'!$C23&amp;"*")*3)+(COUNTIF('Match Grid'!$F$8:Y$8,"*"&amp;'Per Match'!$C23&amp;"*")*2)++COUNTIF('Match Grid'!$F$9:Y$9,"*"&amp;'Per Match'!$C23&amp;"*"))</f>
        <v>10</v>
      </c>
      <c r="Z23" s="1">
        <f ca="1">IF(Z$2&gt;TODAY(),NA(),(COUNTIF('Match Grid'!$F$7:AA$7,"*"&amp;'Per Match'!$C23&amp;"*")*3)+(COUNTIF('Match Grid'!$F$8:Z$8,"*"&amp;'Per Match'!$C23&amp;"*")*2)++COUNTIF('Match Grid'!$F$9:Z$9,"*"&amp;'Per Match'!$C23&amp;"*"))</f>
        <v>10</v>
      </c>
      <c r="AA23" s="1">
        <f ca="1">IF(AA$2&gt;TODAY(),NA(),(COUNTIF('Match Grid'!$F$7:AB$7,"*"&amp;'Per Match'!$C23&amp;"*")*3)+(COUNTIF('Match Grid'!$F$8:AA$8,"*"&amp;'Per Match'!$C23&amp;"*")*2)++COUNTIF('Match Grid'!$F$9:AA$9,"*"&amp;'Per Match'!$C23&amp;"*"))</f>
        <v>10</v>
      </c>
      <c r="AB23" s="1">
        <f ca="1">IF(AB$2&gt;TODAY(),NA(),(COUNTIF('Match Grid'!$F$7:AC$7,"*"&amp;'Per Match'!$C23&amp;"*")*3)+(COUNTIF('Match Grid'!$F$8:AB$8,"*"&amp;'Per Match'!$C23&amp;"*")*2)++COUNTIF('Match Grid'!$F$9:AB$9,"*"&amp;'Per Match'!$C23&amp;"*"))</f>
        <v>10</v>
      </c>
      <c r="AC23" s="39">
        <f ca="1">IF(AC$2&gt;TODAY(),NA(),(COUNTIF('Match Grid'!$F$7:AD$7,"*"&amp;'Per Match'!$C23&amp;"*")*3)+(COUNTIF('Match Grid'!$F$8:AC$8,"*"&amp;'Per Match'!$C23&amp;"*")*2)++COUNTIF('Match Grid'!$F$9:AC$9,"*"&amp;'Per Match'!$C23&amp;"*"))</f>
        <v>10</v>
      </c>
      <c r="AD23" s="1">
        <f ca="1">IF(AD$2&gt;TODAY(),NA(),(COUNTIF('Match Grid'!$F$7:AE$7,"*"&amp;'Per Match'!$C23&amp;"*")*3)+(COUNTIF('Match Grid'!$F$8:AD$8,"*"&amp;'Per Match'!$C23&amp;"*")*2)++COUNTIF('Match Grid'!$F$9:AD$9,"*"&amp;'Per Match'!$C23&amp;"*"))</f>
        <v>10</v>
      </c>
      <c r="AE23" s="1">
        <f ca="1">IF(AE$2&gt;TODAY(),NA(),(COUNTIF('Match Grid'!$F$7:AF$7,"*"&amp;'Per Match'!$C23&amp;"*")*3)+(COUNTIF('Match Grid'!$F$8:AE$8,"*"&amp;'Per Match'!$C23&amp;"*")*2)++COUNTIF('Match Grid'!$F$9:AE$9,"*"&amp;'Per Match'!$C23&amp;"*"))</f>
        <v>10</v>
      </c>
      <c r="AF23" s="1">
        <f ca="1">IF(AF$2&gt;TODAY(),NA(),(COUNTIF('Match Grid'!$F$7:AG$7,"*"&amp;'Per Match'!$C23&amp;"*")*3)+(COUNTIF('Match Grid'!$F$8:AF$8,"*"&amp;'Per Match'!$C23&amp;"*")*2)++COUNTIF('Match Grid'!$F$9:AF$9,"*"&amp;'Per Match'!$C23&amp;"*"))</f>
        <v>10</v>
      </c>
      <c r="AG23" s="1">
        <f ca="1">IF(AG$2&gt;TODAY(),NA(),(COUNTIF('Match Grid'!$F$7:AH$7,"*"&amp;'Per Match'!$C23&amp;"*")*3)+(COUNTIF('Match Grid'!$F$8:AG$8,"*"&amp;'Per Match'!$C23&amp;"*")*2)++COUNTIF('Match Grid'!$F$9:AG$9,"*"&amp;'Per Match'!$C23&amp;"*"))</f>
        <v>10</v>
      </c>
      <c r="AH23" s="39">
        <f ca="1">IF(AH$2&gt;TODAY(),NA(),(COUNTIF('Match Grid'!$F$7:AI$7,"*"&amp;'Per Match'!$C23&amp;"*")*3)+(COUNTIF('Match Grid'!$F$8:AH$8,"*"&amp;'Per Match'!$C23&amp;"*")*2)++COUNTIF('Match Grid'!$F$9:AH$9,"*"&amp;'Per Match'!$C23&amp;"*"))</f>
        <v>10</v>
      </c>
      <c r="AI23" s="1">
        <f ca="1">IF(AI$2&gt;TODAY(),NA(),(COUNTIF('Match Grid'!$F$7:AJ$7,"*"&amp;'Per Match'!$C23&amp;"*")*3)+(COUNTIF('Match Grid'!$F$8:AI$8,"*"&amp;'Per Match'!$C23&amp;"*")*2)++COUNTIF('Match Grid'!$F$9:AI$9,"*"&amp;'Per Match'!$C23&amp;"*"))</f>
        <v>10</v>
      </c>
      <c r="AJ23" s="1">
        <f ca="1">IF(AJ$2&gt;TODAY(),NA(),(COUNTIF('Match Grid'!$F$7:AK$7,"*"&amp;'Per Match'!$C23&amp;"*")*3)+(COUNTIF('Match Grid'!$F$8:AJ$8,"*"&amp;'Per Match'!$C23&amp;"*")*2)++COUNTIF('Match Grid'!$F$9:AJ$9,"*"&amp;'Per Match'!$C23&amp;"*"))</f>
        <v>10</v>
      </c>
      <c r="AK23" s="1">
        <f ca="1">IF(AK$2&gt;TODAY(),NA(),(COUNTIF('Match Grid'!$F$7:AL$7,"*"&amp;'Per Match'!$C23&amp;"*")*3)+(COUNTIF('Match Grid'!$F$8:AK$8,"*"&amp;'Per Match'!$C23&amp;"*")*2)++COUNTIF('Match Grid'!$F$9:AK$9,"*"&amp;'Per Match'!$C23&amp;"*"))</f>
        <v>10</v>
      </c>
      <c r="AL23" s="1">
        <f ca="1">IF(AL$2&gt;TODAY(),NA(),(COUNTIF('Match Grid'!$F$7:AM$7,"*"&amp;'Per Match'!$C23&amp;"*")*3)+(COUNTIF('Match Grid'!$F$8:AL$8,"*"&amp;'Per Match'!$C23&amp;"*")*2)++COUNTIF('Match Grid'!$F$9:AL$9,"*"&amp;'Per Match'!$C23&amp;"*"))</f>
        <v>10</v>
      </c>
      <c r="AM23" s="39">
        <f ca="1">IF(AM$2&gt;TODAY(),NA(),(COUNTIF('Match Grid'!$F$7:AN$7,"*"&amp;'Per Match'!$C23&amp;"*")*3)+(COUNTIF('Match Grid'!$F$8:AM$8,"*"&amp;'Per Match'!$C23&amp;"*")*2)++COUNTIF('Match Grid'!$F$9:AM$9,"*"&amp;'Per Match'!$C23&amp;"*"))</f>
        <v>10</v>
      </c>
      <c r="AN23" s="1">
        <f ca="1">IF(AN$2&gt;TODAY(),NA(),(COUNTIF('Match Grid'!$F$7:AO$7,"*"&amp;'Per Match'!$C23&amp;"*")*3)+(COUNTIF('Match Grid'!$F$8:AN$8,"*"&amp;'Per Match'!$C23&amp;"*")*2)++COUNTIF('Match Grid'!$F$9:AN$9,"*"&amp;'Per Match'!$C23&amp;"*"))</f>
        <v>10</v>
      </c>
      <c r="AO23" s="1">
        <f ca="1">IF(AO$2&gt;TODAY(),NA(),(COUNTIF('Match Grid'!$F$7:AP$7,"*"&amp;'Per Match'!$C23&amp;"*")*3)+(COUNTIF('Match Grid'!$F$8:AO$8,"*"&amp;'Per Match'!$C23&amp;"*")*2)++COUNTIF('Match Grid'!$F$9:AO$9,"*"&amp;'Per Match'!$C23&amp;"*"))</f>
        <v>10</v>
      </c>
      <c r="AP23" s="1">
        <f ca="1">IF(AP$2&gt;TODAY(),NA(),(COUNTIF('Match Grid'!$F$7:AQ$7,"*"&amp;'Per Match'!$C23&amp;"*")*3)+(COUNTIF('Match Grid'!$F$8:AP$8,"*"&amp;'Per Match'!$C23&amp;"*")*2)++COUNTIF('Match Grid'!$F$9:AP$9,"*"&amp;'Per Match'!$C23&amp;"*"))</f>
        <v>10</v>
      </c>
      <c r="AQ23" s="1">
        <f ca="1">IF(AQ$2&gt;TODAY(),NA(),(COUNTIF('Match Grid'!$F$7:AR$7,"*"&amp;'Per Match'!$C23&amp;"*")*3)+(COUNTIF('Match Grid'!$F$8:AQ$8,"*"&amp;'Per Match'!$C23&amp;"*")*2)++COUNTIF('Match Grid'!$F$9:AQ$9,"*"&amp;'Per Match'!$C23&amp;"*"))</f>
        <v>10</v>
      </c>
      <c r="AR23" s="1">
        <f ca="1">IF(AR$2&gt;TODAY(),NA(),(COUNTIF('Match Grid'!$F$7:AS$7,"*"&amp;'Per Match'!$C23&amp;"*")*3)+(COUNTIF('Match Grid'!$F$8:AR$8,"*"&amp;'Per Match'!$C23&amp;"*")*2)++COUNTIF('Match Grid'!$F$9:AR$9,"*"&amp;'Per Match'!$C23&amp;"*"))</f>
        <v>12</v>
      </c>
      <c r="AS23" s="39">
        <f ca="1">IF(AS$2&gt;TODAY(),NA(),(COUNTIF('Match Grid'!$F$7:AT$7,"*"&amp;'Per Match'!$C23&amp;"*")*3)+(COUNTIF('Match Grid'!$F$8:AS$8,"*"&amp;'Per Match'!$C23&amp;"*")*2)++COUNTIF('Match Grid'!$F$9:AS$9,"*"&amp;'Per Match'!$C23&amp;"*"))</f>
        <v>12</v>
      </c>
    </row>
    <row r="24" spans="2:45" x14ac:dyDescent="0.2">
      <c r="B24" s="2">
        <v>28</v>
      </c>
      <c r="C24" s="2" t="s">
        <v>12</v>
      </c>
      <c r="D24" s="1">
        <v>0</v>
      </c>
      <c r="E24" s="1">
        <f ca="1">IF(E$2&gt;TODAY(),NA(),(COUNTIF('Match Grid'!F$7:$F$7,"*"&amp;'Per Match'!$C24&amp;"*")*3)+(COUNTIF('Match Grid'!E$8:$F$8,"*"&amp;'Per Match'!$C24&amp;"*")*2)++COUNTIF('Match Grid'!E$9:$F$9,"*"&amp;'Per Match'!$C24&amp;"*"))</f>
        <v>0</v>
      </c>
      <c r="F24" s="1">
        <f ca="1">IF(F$2&gt;TODAY(),NA(),(COUNTIF('Match Grid'!$F$7:G$7,"*"&amp;'Per Match'!$C24&amp;"*")*3)+(COUNTIF('Match Grid'!F$8:$F$8,"*"&amp;'Per Match'!$C24&amp;"*")*2)++COUNTIF('Match Grid'!F$9:$F$9,"*"&amp;'Per Match'!$C24&amp;"*"))</f>
        <v>0</v>
      </c>
      <c r="G24" s="1">
        <f ca="1">IF(G$2&gt;TODAY(),NA(),(COUNTIF('Match Grid'!$F$7:H$7,"*"&amp;'Per Match'!$C24&amp;"*")*3)+(COUNTIF('Match Grid'!$F$8:G$8,"*"&amp;'Per Match'!$C24&amp;"*")*2)++COUNTIF('Match Grid'!$F$9:G$9,"*"&amp;'Per Match'!$C24&amp;"*"))</f>
        <v>0</v>
      </c>
      <c r="H24" s="1">
        <f ca="1">IF(H$2&gt;TODAY(),NA(),(COUNTIF('Match Grid'!$F$7:I$7,"*"&amp;'Per Match'!$C24&amp;"*")*3)+(COUNTIF('Match Grid'!$F$8:H$8,"*"&amp;'Per Match'!$C24&amp;"*")*2)++COUNTIF('Match Grid'!$F$9:H$9,"*"&amp;'Per Match'!$C24&amp;"*"))</f>
        <v>0</v>
      </c>
      <c r="I24" s="39">
        <f ca="1">IF(I$2&gt;TODAY(),NA(),(COUNTIF('Match Grid'!$F$7:J$7,"*"&amp;'Per Match'!$C24&amp;"*")*3)+(COUNTIF('Match Grid'!$F$8:I$8,"*"&amp;'Per Match'!$C24&amp;"*")*2)++COUNTIF('Match Grid'!$F$9:I$9,"*"&amp;'Per Match'!$C24&amp;"*"))</f>
        <v>0</v>
      </c>
      <c r="J24" s="1">
        <f ca="1">IF(J$2&gt;TODAY(),NA(),(COUNTIF('Match Grid'!$F$7:K$7,"*"&amp;'Per Match'!$C24&amp;"*")*3)+(COUNTIF('Match Grid'!$F$8:J$8,"*"&amp;'Per Match'!$C24&amp;"*")*2)++COUNTIF('Match Grid'!$F$9:J$9,"*"&amp;'Per Match'!$C24&amp;"*"))</f>
        <v>0</v>
      </c>
      <c r="K24" s="1">
        <f ca="1">IF(K$2&gt;TODAY(),NA(),(COUNTIF('Match Grid'!$F$7:L$7,"*"&amp;'Per Match'!$C24&amp;"*")*3)+(COUNTIF('Match Grid'!$F$8:K$8,"*"&amp;'Per Match'!$C24&amp;"*")*2)++COUNTIF('Match Grid'!$F$9:K$9,"*"&amp;'Per Match'!$C24&amp;"*"))</f>
        <v>0</v>
      </c>
      <c r="L24" s="1">
        <f ca="1">IF(L$2&gt;TODAY(),NA(),(COUNTIF('Match Grid'!$F$7:M$7,"*"&amp;'Per Match'!$C24&amp;"*")*3)+(COUNTIF('Match Grid'!$F$8:L$8,"*"&amp;'Per Match'!$C24&amp;"*")*2)++COUNTIF('Match Grid'!$F$9:L$9,"*"&amp;'Per Match'!$C24&amp;"*"))</f>
        <v>0</v>
      </c>
      <c r="M24" s="1">
        <f ca="1">IF(M$2&gt;TODAY(),NA(),(COUNTIF('Match Grid'!$F$7:N$7,"*"&amp;'Per Match'!$C24&amp;"*")*3)+(COUNTIF('Match Grid'!$F$8:M$8,"*"&amp;'Per Match'!$C24&amp;"*")*2)++COUNTIF('Match Grid'!$F$9:M$9,"*"&amp;'Per Match'!$C24&amp;"*"))</f>
        <v>0</v>
      </c>
      <c r="N24" s="39">
        <f ca="1">IF(N$2&gt;TODAY(),NA(),(COUNTIF('Match Grid'!$F$7:O$7,"*"&amp;'Per Match'!$C24&amp;"*")*3)+(COUNTIF('Match Grid'!$F$8:N$8,"*"&amp;'Per Match'!$C24&amp;"*")*2)++COUNTIF('Match Grid'!$F$9:N$9,"*"&amp;'Per Match'!$C24&amp;"*"))</f>
        <v>0</v>
      </c>
      <c r="O24" s="1">
        <f ca="1">IF(O$2&gt;TODAY(),NA(),(COUNTIF('Match Grid'!$F$7:P$7,"*"&amp;'Per Match'!$C24&amp;"*")*3)+(COUNTIF('Match Grid'!$F$8:O$8,"*"&amp;'Per Match'!$C24&amp;"*")*2)++COUNTIF('Match Grid'!$F$9:O$9,"*"&amp;'Per Match'!$C24&amp;"*"))</f>
        <v>0</v>
      </c>
      <c r="P24" s="1">
        <f ca="1">IF(P$2&gt;TODAY(),NA(),(COUNTIF('Match Grid'!$F$7:Q$7,"*"&amp;'Per Match'!$C24&amp;"*")*3)+(COUNTIF('Match Grid'!$F$8:P$8,"*"&amp;'Per Match'!$C24&amp;"*")*2)++COUNTIF('Match Grid'!$F$9:P$9,"*"&amp;'Per Match'!$C24&amp;"*"))</f>
        <v>0</v>
      </c>
      <c r="Q24" s="1">
        <f ca="1">IF(Q$2&gt;TODAY(),NA(),(COUNTIF('Match Grid'!$F$7:R$7,"*"&amp;'Per Match'!$C24&amp;"*")*3)+(COUNTIF('Match Grid'!$F$8:Q$8,"*"&amp;'Per Match'!$C24&amp;"*")*2)++COUNTIF('Match Grid'!$F$9:Q$9,"*"&amp;'Per Match'!$C24&amp;"*"))</f>
        <v>0</v>
      </c>
      <c r="R24" s="1">
        <f ca="1">IF(R$2&gt;TODAY(),NA(),(COUNTIF('Match Grid'!$F$7:S$7,"*"&amp;'Per Match'!$C24&amp;"*")*3)+(COUNTIF('Match Grid'!$F$8:R$8,"*"&amp;'Per Match'!$C24&amp;"*")*2)++COUNTIF('Match Grid'!$F$9:R$9,"*"&amp;'Per Match'!$C24&amp;"*"))</f>
        <v>0</v>
      </c>
      <c r="S24" s="39">
        <f ca="1">IF(S$2&gt;TODAY(),NA(),(COUNTIF('Match Grid'!$F$7:T$7,"*"&amp;'Per Match'!$C24&amp;"*")*3)+(COUNTIF('Match Grid'!$F$8:S$8,"*"&amp;'Per Match'!$C24&amp;"*")*2)++COUNTIF('Match Grid'!$F$9:S$9,"*"&amp;'Per Match'!$C24&amp;"*"))</f>
        <v>0</v>
      </c>
      <c r="T24" s="1">
        <f ca="1">IF(T$2&gt;TODAY(),NA(),(COUNTIF('Match Grid'!$F$7:U$7,"*"&amp;'Per Match'!$C24&amp;"*")*3)+(COUNTIF('Match Grid'!$F$8:T$8,"*"&amp;'Per Match'!$C24&amp;"*")*2)++COUNTIF('Match Grid'!$F$9:T$9,"*"&amp;'Per Match'!$C24&amp;"*"))</f>
        <v>0</v>
      </c>
      <c r="U24" s="1">
        <f ca="1">IF(U$2&gt;TODAY(),NA(),(COUNTIF('Match Grid'!$F$7:V$7,"*"&amp;'Per Match'!$C24&amp;"*")*3)+(COUNTIF('Match Grid'!$F$8:U$8,"*"&amp;'Per Match'!$C24&amp;"*")*2)++COUNTIF('Match Grid'!$F$9:U$9,"*"&amp;'Per Match'!$C24&amp;"*"))</f>
        <v>0</v>
      </c>
      <c r="V24" s="1">
        <f ca="1">IF(V$2&gt;TODAY(),NA(),(COUNTIF('Match Grid'!$F$7:W$7,"*"&amp;'Per Match'!$C24&amp;"*")*3)+(COUNTIF('Match Grid'!$F$8:V$8,"*"&amp;'Per Match'!$C24&amp;"*")*2)++COUNTIF('Match Grid'!$F$9:V$9,"*"&amp;'Per Match'!$C24&amp;"*"))</f>
        <v>0</v>
      </c>
      <c r="W24" s="1">
        <f ca="1">IF(W$2&gt;TODAY(),NA(),(COUNTIF('Match Grid'!$F$7:X$7,"*"&amp;'Per Match'!$C24&amp;"*")*3)+(COUNTIF('Match Grid'!$F$8:W$8,"*"&amp;'Per Match'!$C24&amp;"*")*2)++COUNTIF('Match Grid'!$F$9:W$9,"*"&amp;'Per Match'!$C24&amp;"*"))</f>
        <v>2</v>
      </c>
      <c r="X24" s="39">
        <f ca="1">IF(X$2&gt;TODAY(),NA(),(COUNTIF('Match Grid'!$F$7:Y$7,"*"&amp;'Per Match'!$C24&amp;"*")*3)+(COUNTIF('Match Grid'!$F$8:X$8,"*"&amp;'Per Match'!$C24&amp;"*")*2)++COUNTIF('Match Grid'!$F$9:X$9,"*"&amp;'Per Match'!$C24&amp;"*"))</f>
        <v>2</v>
      </c>
      <c r="Y24" s="1">
        <f ca="1">IF(Y$2&gt;TODAY(),NA(),(COUNTIF('Match Grid'!$F$7:Z$7,"*"&amp;'Per Match'!$C24&amp;"*")*3)+(COUNTIF('Match Grid'!$F$8:Y$8,"*"&amp;'Per Match'!$C24&amp;"*")*2)++COUNTIF('Match Grid'!$F$9:Y$9,"*"&amp;'Per Match'!$C24&amp;"*"))</f>
        <v>2</v>
      </c>
      <c r="Z24" s="1">
        <f ca="1">IF(Z$2&gt;TODAY(),NA(),(COUNTIF('Match Grid'!$F$7:AA$7,"*"&amp;'Per Match'!$C24&amp;"*")*3)+(COUNTIF('Match Grid'!$F$8:Z$8,"*"&amp;'Per Match'!$C24&amp;"*")*2)++COUNTIF('Match Grid'!$F$9:Z$9,"*"&amp;'Per Match'!$C24&amp;"*"))</f>
        <v>2</v>
      </c>
      <c r="AA24" s="1">
        <f ca="1">IF(AA$2&gt;TODAY(),NA(),(COUNTIF('Match Grid'!$F$7:AB$7,"*"&amp;'Per Match'!$C24&amp;"*")*3)+(COUNTIF('Match Grid'!$F$8:AA$8,"*"&amp;'Per Match'!$C24&amp;"*")*2)++COUNTIF('Match Grid'!$F$9:AA$9,"*"&amp;'Per Match'!$C24&amp;"*"))</f>
        <v>2</v>
      </c>
      <c r="AB24" s="1">
        <f ca="1">IF(AB$2&gt;TODAY(),NA(),(COUNTIF('Match Grid'!$F$7:AC$7,"*"&amp;'Per Match'!$C24&amp;"*")*3)+(COUNTIF('Match Grid'!$F$8:AB$8,"*"&amp;'Per Match'!$C24&amp;"*")*2)++COUNTIF('Match Grid'!$F$9:AB$9,"*"&amp;'Per Match'!$C24&amp;"*"))</f>
        <v>5</v>
      </c>
      <c r="AC24" s="39">
        <f ca="1">IF(AC$2&gt;TODAY(),NA(),(COUNTIF('Match Grid'!$F$7:AD$7,"*"&amp;'Per Match'!$C24&amp;"*")*3)+(COUNTIF('Match Grid'!$F$8:AC$8,"*"&amp;'Per Match'!$C24&amp;"*")*2)++COUNTIF('Match Grid'!$F$9:AC$9,"*"&amp;'Per Match'!$C24&amp;"*"))</f>
        <v>5</v>
      </c>
      <c r="AD24" s="1">
        <f ca="1">IF(AD$2&gt;TODAY(),NA(),(COUNTIF('Match Grid'!$F$7:AE$7,"*"&amp;'Per Match'!$C24&amp;"*")*3)+(COUNTIF('Match Grid'!$F$8:AD$8,"*"&amp;'Per Match'!$C24&amp;"*")*2)++COUNTIF('Match Grid'!$F$9:AD$9,"*"&amp;'Per Match'!$C24&amp;"*"))</f>
        <v>7</v>
      </c>
      <c r="AE24" s="1">
        <f ca="1">IF(AE$2&gt;TODAY(),NA(),(COUNTIF('Match Grid'!$F$7:AF$7,"*"&amp;'Per Match'!$C24&amp;"*")*3)+(COUNTIF('Match Grid'!$F$8:AE$8,"*"&amp;'Per Match'!$C24&amp;"*")*2)++COUNTIF('Match Grid'!$F$9:AE$9,"*"&amp;'Per Match'!$C24&amp;"*"))</f>
        <v>7</v>
      </c>
      <c r="AF24" s="1">
        <f ca="1">IF(AF$2&gt;TODAY(),NA(),(COUNTIF('Match Grid'!$F$7:AG$7,"*"&amp;'Per Match'!$C24&amp;"*")*3)+(COUNTIF('Match Grid'!$F$8:AF$8,"*"&amp;'Per Match'!$C24&amp;"*")*2)++COUNTIF('Match Grid'!$F$9:AF$9,"*"&amp;'Per Match'!$C24&amp;"*"))</f>
        <v>9</v>
      </c>
      <c r="AG24" s="1">
        <f ca="1">IF(AG$2&gt;TODAY(),NA(),(COUNTIF('Match Grid'!$F$7:AH$7,"*"&amp;'Per Match'!$C24&amp;"*")*3)+(COUNTIF('Match Grid'!$F$8:AG$8,"*"&amp;'Per Match'!$C24&amp;"*")*2)++COUNTIF('Match Grid'!$F$9:AG$9,"*"&amp;'Per Match'!$C24&amp;"*"))</f>
        <v>9</v>
      </c>
      <c r="AH24" s="39">
        <f ca="1">IF(AH$2&gt;TODAY(),NA(),(COUNTIF('Match Grid'!$F$7:AI$7,"*"&amp;'Per Match'!$C24&amp;"*")*3)+(COUNTIF('Match Grid'!$F$8:AH$8,"*"&amp;'Per Match'!$C24&amp;"*")*2)++COUNTIF('Match Grid'!$F$9:AH$9,"*"&amp;'Per Match'!$C24&amp;"*"))</f>
        <v>9</v>
      </c>
      <c r="AI24" s="1">
        <f ca="1">IF(AI$2&gt;TODAY(),NA(),(COUNTIF('Match Grid'!$F$7:AJ$7,"*"&amp;'Per Match'!$C24&amp;"*")*3)+(COUNTIF('Match Grid'!$F$8:AI$8,"*"&amp;'Per Match'!$C24&amp;"*")*2)++COUNTIF('Match Grid'!$F$9:AI$9,"*"&amp;'Per Match'!$C24&amp;"*"))</f>
        <v>10</v>
      </c>
      <c r="AJ24" s="1">
        <f ca="1">IF(AJ$2&gt;TODAY(),NA(),(COUNTIF('Match Grid'!$F$7:AK$7,"*"&amp;'Per Match'!$C24&amp;"*")*3)+(COUNTIF('Match Grid'!$F$8:AJ$8,"*"&amp;'Per Match'!$C24&amp;"*")*2)++COUNTIF('Match Grid'!$F$9:AJ$9,"*"&amp;'Per Match'!$C24&amp;"*"))</f>
        <v>10</v>
      </c>
      <c r="AK24" s="1">
        <f ca="1">IF(AK$2&gt;TODAY(),NA(),(COUNTIF('Match Grid'!$F$7:AL$7,"*"&amp;'Per Match'!$C24&amp;"*")*3)+(COUNTIF('Match Grid'!$F$8:AK$8,"*"&amp;'Per Match'!$C24&amp;"*")*2)++COUNTIF('Match Grid'!$F$9:AK$9,"*"&amp;'Per Match'!$C24&amp;"*"))</f>
        <v>12</v>
      </c>
      <c r="AL24" s="1">
        <f ca="1">IF(AL$2&gt;TODAY(),NA(),(COUNTIF('Match Grid'!$F$7:AM$7,"*"&amp;'Per Match'!$C24&amp;"*")*3)+(COUNTIF('Match Grid'!$F$8:AL$8,"*"&amp;'Per Match'!$C24&amp;"*")*2)++COUNTIF('Match Grid'!$F$9:AL$9,"*"&amp;'Per Match'!$C24&amp;"*"))</f>
        <v>12</v>
      </c>
      <c r="AM24" s="39">
        <f ca="1">IF(AM$2&gt;TODAY(),NA(),(COUNTIF('Match Grid'!$F$7:AN$7,"*"&amp;'Per Match'!$C24&amp;"*")*3)+(COUNTIF('Match Grid'!$F$8:AM$8,"*"&amp;'Per Match'!$C24&amp;"*")*2)++COUNTIF('Match Grid'!$F$9:AM$9,"*"&amp;'Per Match'!$C24&amp;"*"))</f>
        <v>12</v>
      </c>
      <c r="AN24" s="1">
        <f ca="1">IF(AN$2&gt;TODAY(),NA(),(COUNTIF('Match Grid'!$F$7:AO$7,"*"&amp;'Per Match'!$C24&amp;"*")*3)+(COUNTIF('Match Grid'!$F$8:AN$8,"*"&amp;'Per Match'!$C24&amp;"*")*2)++COUNTIF('Match Grid'!$F$9:AN$9,"*"&amp;'Per Match'!$C24&amp;"*"))</f>
        <v>12</v>
      </c>
      <c r="AO24" s="1">
        <f ca="1">IF(AO$2&gt;TODAY(),NA(),(COUNTIF('Match Grid'!$F$7:AP$7,"*"&amp;'Per Match'!$C24&amp;"*")*3)+(COUNTIF('Match Grid'!$F$8:AO$8,"*"&amp;'Per Match'!$C24&amp;"*")*2)++COUNTIF('Match Grid'!$F$9:AO$9,"*"&amp;'Per Match'!$C24&amp;"*"))</f>
        <v>15</v>
      </c>
      <c r="AP24" s="1">
        <f ca="1">IF(AP$2&gt;TODAY(),NA(),(COUNTIF('Match Grid'!$F$7:AQ$7,"*"&amp;'Per Match'!$C24&amp;"*")*3)+(COUNTIF('Match Grid'!$F$8:AP$8,"*"&amp;'Per Match'!$C24&amp;"*")*2)++COUNTIF('Match Grid'!$F$9:AP$9,"*"&amp;'Per Match'!$C24&amp;"*"))</f>
        <v>15</v>
      </c>
      <c r="AQ24" s="1">
        <f ca="1">IF(AQ$2&gt;TODAY(),NA(),(COUNTIF('Match Grid'!$F$7:AR$7,"*"&amp;'Per Match'!$C24&amp;"*")*3)+(COUNTIF('Match Grid'!$F$8:AQ$8,"*"&amp;'Per Match'!$C24&amp;"*")*2)++COUNTIF('Match Grid'!$F$9:AQ$9,"*"&amp;'Per Match'!$C24&amp;"*"))</f>
        <v>18</v>
      </c>
      <c r="AR24" s="1">
        <f ca="1">IF(AR$2&gt;TODAY(),NA(),(COUNTIF('Match Grid'!$F$7:AS$7,"*"&amp;'Per Match'!$C24&amp;"*")*3)+(COUNTIF('Match Grid'!$F$8:AR$8,"*"&amp;'Per Match'!$C24&amp;"*")*2)++COUNTIF('Match Grid'!$F$9:AR$9,"*"&amp;'Per Match'!$C24&amp;"*"))</f>
        <v>18</v>
      </c>
      <c r="AS24" s="39">
        <f ca="1">IF(AS$2&gt;TODAY(),NA(),(COUNTIF('Match Grid'!$F$7:AT$7,"*"&amp;'Per Match'!$C24&amp;"*")*3)+(COUNTIF('Match Grid'!$F$8:AS$8,"*"&amp;'Per Match'!$C24&amp;"*")*2)++COUNTIF('Match Grid'!$F$9:AS$9,"*"&amp;'Per Match'!$C24&amp;"*"))</f>
        <v>18</v>
      </c>
    </row>
    <row r="25" spans="2:45" x14ac:dyDescent="0.2">
      <c r="B25" s="2">
        <v>29</v>
      </c>
      <c r="C25" s="2" t="s">
        <v>88</v>
      </c>
      <c r="D25" s="1">
        <v>0</v>
      </c>
      <c r="E25" s="1">
        <f ca="1">IF(E$2&gt;TODAY(),NA(),(COUNTIF('Match Grid'!F$7:$F$7,"*"&amp;'Per Match'!$C25&amp;"*")*3)+(COUNTIF('Match Grid'!E$8:$F$8,"*"&amp;'Per Match'!$C25&amp;"*")*2)++COUNTIF('Match Grid'!E$9:$F$9,"*"&amp;'Per Match'!$C25&amp;"*"))</f>
        <v>0</v>
      </c>
      <c r="F25" s="1">
        <f ca="1">IF(F$2&gt;TODAY(),NA(),(COUNTIF('Match Grid'!$F$7:G$7,"*"&amp;'Per Match'!$C25&amp;"*")*3)+(COUNTIF('Match Grid'!F$8:$F$8,"*"&amp;'Per Match'!$C25&amp;"*")*2)++COUNTIF('Match Grid'!F$9:$F$9,"*"&amp;'Per Match'!$C25&amp;"*"))</f>
        <v>0</v>
      </c>
      <c r="G25" s="1">
        <f ca="1">IF(G$2&gt;TODAY(),NA(),(COUNTIF('Match Grid'!$F$7:H$7,"*"&amp;'Per Match'!$C25&amp;"*")*3)+(COUNTIF('Match Grid'!$F$8:G$8,"*"&amp;'Per Match'!$C25&amp;"*")*2)++COUNTIF('Match Grid'!$F$9:G$9,"*"&amp;'Per Match'!$C25&amp;"*"))</f>
        <v>3</v>
      </c>
      <c r="H25" s="1">
        <f ca="1">IF(H$2&gt;TODAY(),NA(),(COUNTIF('Match Grid'!$F$7:I$7,"*"&amp;'Per Match'!$C25&amp;"*")*3)+(COUNTIF('Match Grid'!$F$8:H$8,"*"&amp;'Per Match'!$C25&amp;"*")*2)++COUNTIF('Match Grid'!$F$9:H$9,"*"&amp;'Per Match'!$C25&amp;"*"))</f>
        <v>6</v>
      </c>
      <c r="I25" s="39">
        <f ca="1">IF(I$2&gt;TODAY(),NA(),(COUNTIF('Match Grid'!$F$7:J$7,"*"&amp;'Per Match'!$C25&amp;"*")*3)+(COUNTIF('Match Grid'!$F$8:I$8,"*"&amp;'Per Match'!$C25&amp;"*")*2)++COUNTIF('Match Grid'!$F$9:I$9,"*"&amp;'Per Match'!$C25&amp;"*"))</f>
        <v>6</v>
      </c>
      <c r="J25" s="1">
        <f ca="1">IF(J$2&gt;TODAY(),NA(),(COUNTIF('Match Grid'!$F$7:K$7,"*"&amp;'Per Match'!$C25&amp;"*")*3)+(COUNTIF('Match Grid'!$F$8:J$8,"*"&amp;'Per Match'!$C25&amp;"*")*2)++COUNTIF('Match Grid'!$F$9:J$9,"*"&amp;'Per Match'!$C25&amp;"*"))</f>
        <v>6</v>
      </c>
      <c r="K25" s="1">
        <f ca="1">IF(K$2&gt;TODAY(),NA(),(COUNTIF('Match Grid'!$F$7:L$7,"*"&amp;'Per Match'!$C25&amp;"*")*3)+(COUNTIF('Match Grid'!$F$8:K$8,"*"&amp;'Per Match'!$C25&amp;"*")*2)++COUNTIF('Match Grid'!$F$9:K$9,"*"&amp;'Per Match'!$C25&amp;"*"))</f>
        <v>6</v>
      </c>
      <c r="L25" s="1">
        <f ca="1">IF(L$2&gt;TODAY(),NA(),(COUNTIF('Match Grid'!$F$7:M$7,"*"&amp;'Per Match'!$C25&amp;"*")*3)+(COUNTIF('Match Grid'!$F$8:L$8,"*"&amp;'Per Match'!$C25&amp;"*")*2)++COUNTIF('Match Grid'!$F$9:L$9,"*"&amp;'Per Match'!$C25&amp;"*"))</f>
        <v>6</v>
      </c>
      <c r="M25" s="1">
        <f ca="1">IF(M$2&gt;TODAY(),NA(),(COUNTIF('Match Grid'!$F$7:N$7,"*"&amp;'Per Match'!$C25&amp;"*")*3)+(COUNTIF('Match Grid'!$F$8:M$8,"*"&amp;'Per Match'!$C25&amp;"*")*2)++COUNTIF('Match Grid'!$F$9:M$9,"*"&amp;'Per Match'!$C25&amp;"*"))</f>
        <v>7</v>
      </c>
      <c r="N25" s="39">
        <f ca="1">IF(N$2&gt;TODAY(),NA(),(COUNTIF('Match Grid'!$F$7:O$7,"*"&amp;'Per Match'!$C25&amp;"*")*3)+(COUNTIF('Match Grid'!$F$8:N$8,"*"&amp;'Per Match'!$C25&amp;"*")*2)++COUNTIF('Match Grid'!$F$9:N$9,"*"&amp;'Per Match'!$C25&amp;"*"))</f>
        <v>7</v>
      </c>
      <c r="O25" s="1">
        <f ca="1">IF(O$2&gt;TODAY(),NA(),(COUNTIF('Match Grid'!$F$7:P$7,"*"&amp;'Per Match'!$C25&amp;"*")*3)+(COUNTIF('Match Grid'!$F$8:O$8,"*"&amp;'Per Match'!$C25&amp;"*")*2)++COUNTIF('Match Grid'!$F$9:O$9,"*"&amp;'Per Match'!$C25&amp;"*"))</f>
        <v>9</v>
      </c>
      <c r="P25" s="1">
        <f ca="1">IF(P$2&gt;TODAY(),NA(),(COUNTIF('Match Grid'!$F$7:Q$7,"*"&amp;'Per Match'!$C25&amp;"*")*3)+(COUNTIF('Match Grid'!$F$8:P$8,"*"&amp;'Per Match'!$C25&amp;"*")*2)++COUNTIF('Match Grid'!$F$9:P$9,"*"&amp;'Per Match'!$C25&amp;"*"))</f>
        <v>11</v>
      </c>
      <c r="Q25" s="1">
        <f ca="1">IF(Q$2&gt;TODAY(),NA(),(COUNTIF('Match Grid'!$F$7:R$7,"*"&amp;'Per Match'!$C25&amp;"*")*3)+(COUNTIF('Match Grid'!$F$8:Q$8,"*"&amp;'Per Match'!$C25&amp;"*")*2)++COUNTIF('Match Grid'!$F$9:Q$9,"*"&amp;'Per Match'!$C25&amp;"*"))</f>
        <v>13</v>
      </c>
      <c r="R25" s="1">
        <f ca="1">IF(R$2&gt;TODAY(),NA(),(COUNTIF('Match Grid'!$F$7:S$7,"*"&amp;'Per Match'!$C25&amp;"*")*3)+(COUNTIF('Match Grid'!$F$8:R$8,"*"&amp;'Per Match'!$C25&amp;"*")*2)++COUNTIF('Match Grid'!$F$9:R$9,"*"&amp;'Per Match'!$C25&amp;"*"))</f>
        <v>16</v>
      </c>
      <c r="S25" s="39">
        <f ca="1">IF(S$2&gt;TODAY(),NA(),(COUNTIF('Match Grid'!$F$7:T$7,"*"&amp;'Per Match'!$C25&amp;"*")*3)+(COUNTIF('Match Grid'!$F$8:S$8,"*"&amp;'Per Match'!$C25&amp;"*")*2)++COUNTIF('Match Grid'!$F$9:S$9,"*"&amp;'Per Match'!$C25&amp;"*"))</f>
        <v>19</v>
      </c>
      <c r="T25" s="1">
        <f ca="1">IF(T$2&gt;TODAY(),NA(),(COUNTIF('Match Grid'!$F$7:U$7,"*"&amp;'Per Match'!$C25&amp;"*")*3)+(COUNTIF('Match Grid'!$F$8:T$8,"*"&amp;'Per Match'!$C25&amp;"*")*2)++COUNTIF('Match Grid'!$F$9:T$9,"*"&amp;'Per Match'!$C25&amp;"*"))</f>
        <v>19</v>
      </c>
      <c r="U25" s="1">
        <f ca="1">IF(U$2&gt;TODAY(),NA(),(COUNTIF('Match Grid'!$F$7:V$7,"*"&amp;'Per Match'!$C25&amp;"*")*3)+(COUNTIF('Match Grid'!$F$8:U$8,"*"&amp;'Per Match'!$C25&amp;"*")*2)++COUNTIF('Match Grid'!$F$9:U$9,"*"&amp;'Per Match'!$C25&amp;"*"))</f>
        <v>19</v>
      </c>
      <c r="V25" s="1">
        <f ca="1">IF(V$2&gt;TODAY(),NA(),(COUNTIF('Match Grid'!$F$7:W$7,"*"&amp;'Per Match'!$C25&amp;"*")*3)+(COUNTIF('Match Grid'!$F$8:V$8,"*"&amp;'Per Match'!$C25&amp;"*")*2)++COUNTIF('Match Grid'!$F$9:V$9,"*"&amp;'Per Match'!$C25&amp;"*"))</f>
        <v>19</v>
      </c>
      <c r="W25" s="1">
        <f ca="1">IF(W$2&gt;TODAY(),NA(),(COUNTIF('Match Grid'!$F$7:X$7,"*"&amp;'Per Match'!$C25&amp;"*")*3)+(COUNTIF('Match Grid'!$F$8:W$8,"*"&amp;'Per Match'!$C25&amp;"*")*2)++COUNTIF('Match Grid'!$F$9:W$9,"*"&amp;'Per Match'!$C25&amp;"*"))</f>
        <v>19</v>
      </c>
      <c r="X25" s="39">
        <f ca="1">IF(X$2&gt;TODAY(),NA(),(COUNTIF('Match Grid'!$F$7:Y$7,"*"&amp;'Per Match'!$C25&amp;"*")*3)+(COUNTIF('Match Grid'!$F$8:X$8,"*"&amp;'Per Match'!$C25&amp;"*")*2)++COUNTIF('Match Grid'!$F$9:X$9,"*"&amp;'Per Match'!$C25&amp;"*"))</f>
        <v>23</v>
      </c>
      <c r="Y25" s="1">
        <f ca="1">IF(Y$2&gt;TODAY(),NA(),(COUNTIF('Match Grid'!$F$7:Z$7,"*"&amp;'Per Match'!$C25&amp;"*")*3)+(COUNTIF('Match Grid'!$F$8:Y$8,"*"&amp;'Per Match'!$C25&amp;"*")*2)++COUNTIF('Match Grid'!$F$9:Y$9,"*"&amp;'Per Match'!$C25&amp;"*"))</f>
        <v>23</v>
      </c>
      <c r="Z25" s="1">
        <f ca="1">IF(Z$2&gt;TODAY(),NA(),(COUNTIF('Match Grid'!$F$7:AA$7,"*"&amp;'Per Match'!$C25&amp;"*")*3)+(COUNTIF('Match Grid'!$F$8:Z$8,"*"&amp;'Per Match'!$C25&amp;"*")*2)++COUNTIF('Match Grid'!$F$9:Z$9,"*"&amp;'Per Match'!$C25&amp;"*"))</f>
        <v>23</v>
      </c>
      <c r="AA25" s="1">
        <f ca="1">IF(AA$2&gt;TODAY(),NA(),(COUNTIF('Match Grid'!$F$7:AB$7,"*"&amp;'Per Match'!$C25&amp;"*")*3)+(COUNTIF('Match Grid'!$F$8:AA$8,"*"&amp;'Per Match'!$C25&amp;"*")*2)++COUNTIF('Match Grid'!$F$9:AA$9,"*"&amp;'Per Match'!$C25&amp;"*"))</f>
        <v>23</v>
      </c>
      <c r="AB25" s="1">
        <f ca="1">IF(AB$2&gt;TODAY(),NA(),(COUNTIF('Match Grid'!$F$7:AC$7,"*"&amp;'Per Match'!$C25&amp;"*")*3)+(COUNTIF('Match Grid'!$F$8:AB$8,"*"&amp;'Per Match'!$C25&amp;"*")*2)++COUNTIF('Match Grid'!$F$9:AB$9,"*"&amp;'Per Match'!$C25&amp;"*"))</f>
        <v>23</v>
      </c>
      <c r="AC25" s="39">
        <f ca="1">IF(AC$2&gt;TODAY(),NA(),(COUNTIF('Match Grid'!$F$7:AD$7,"*"&amp;'Per Match'!$C25&amp;"*")*3)+(COUNTIF('Match Grid'!$F$8:AC$8,"*"&amp;'Per Match'!$C25&amp;"*")*2)++COUNTIF('Match Grid'!$F$9:AC$9,"*"&amp;'Per Match'!$C25&amp;"*"))</f>
        <v>23</v>
      </c>
      <c r="AD25" s="1">
        <f ca="1">IF(AD$2&gt;TODAY(),NA(),(COUNTIF('Match Grid'!$F$7:AE$7,"*"&amp;'Per Match'!$C25&amp;"*")*3)+(COUNTIF('Match Grid'!$F$8:AD$8,"*"&amp;'Per Match'!$C25&amp;"*")*2)++COUNTIF('Match Grid'!$F$9:AD$9,"*"&amp;'Per Match'!$C25&amp;"*"))</f>
        <v>26</v>
      </c>
      <c r="AE25" s="1">
        <f ca="1">IF(AE$2&gt;TODAY(),NA(),(COUNTIF('Match Grid'!$F$7:AF$7,"*"&amp;'Per Match'!$C25&amp;"*")*3)+(COUNTIF('Match Grid'!$F$8:AE$8,"*"&amp;'Per Match'!$C25&amp;"*")*2)++COUNTIF('Match Grid'!$F$9:AE$9,"*"&amp;'Per Match'!$C25&amp;"*"))</f>
        <v>26</v>
      </c>
      <c r="AF25" s="1">
        <f ca="1">IF(AF$2&gt;TODAY(),NA(),(COUNTIF('Match Grid'!$F$7:AG$7,"*"&amp;'Per Match'!$C25&amp;"*")*3)+(COUNTIF('Match Grid'!$F$8:AF$8,"*"&amp;'Per Match'!$C25&amp;"*")*2)++COUNTIF('Match Grid'!$F$9:AF$9,"*"&amp;'Per Match'!$C25&amp;"*"))</f>
        <v>26</v>
      </c>
      <c r="AG25" s="1">
        <f ca="1">IF(AG$2&gt;TODAY(),NA(),(COUNTIF('Match Grid'!$F$7:AH$7,"*"&amp;'Per Match'!$C25&amp;"*")*3)+(COUNTIF('Match Grid'!$F$8:AG$8,"*"&amp;'Per Match'!$C25&amp;"*")*2)++COUNTIF('Match Grid'!$F$9:AG$9,"*"&amp;'Per Match'!$C25&amp;"*"))</f>
        <v>29</v>
      </c>
      <c r="AH25" s="39">
        <f ca="1">IF(AH$2&gt;TODAY(),NA(),(COUNTIF('Match Grid'!$F$7:AI$7,"*"&amp;'Per Match'!$C25&amp;"*")*3)+(COUNTIF('Match Grid'!$F$8:AH$8,"*"&amp;'Per Match'!$C25&amp;"*")*2)++COUNTIF('Match Grid'!$F$9:AH$9,"*"&amp;'Per Match'!$C25&amp;"*"))</f>
        <v>29</v>
      </c>
      <c r="AI25" s="1">
        <f ca="1">IF(AI$2&gt;TODAY(),NA(),(COUNTIF('Match Grid'!$F$7:AJ$7,"*"&amp;'Per Match'!$C25&amp;"*")*3)+(COUNTIF('Match Grid'!$F$8:AI$8,"*"&amp;'Per Match'!$C25&amp;"*")*2)++COUNTIF('Match Grid'!$F$9:AI$9,"*"&amp;'Per Match'!$C25&amp;"*"))</f>
        <v>29</v>
      </c>
      <c r="AJ25" s="1">
        <f ca="1">IF(AJ$2&gt;TODAY(),NA(),(COUNTIF('Match Grid'!$F$7:AK$7,"*"&amp;'Per Match'!$C25&amp;"*")*3)+(COUNTIF('Match Grid'!$F$8:AJ$8,"*"&amp;'Per Match'!$C25&amp;"*")*2)++COUNTIF('Match Grid'!$F$9:AJ$9,"*"&amp;'Per Match'!$C25&amp;"*"))</f>
        <v>31</v>
      </c>
      <c r="AK25" s="1">
        <f ca="1">IF(AK$2&gt;TODAY(),NA(),(COUNTIF('Match Grid'!$F$7:AL$7,"*"&amp;'Per Match'!$C25&amp;"*")*3)+(COUNTIF('Match Grid'!$F$8:AK$8,"*"&amp;'Per Match'!$C25&amp;"*")*2)++COUNTIF('Match Grid'!$F$9:AK$9,"*"&amp;'Per Match'!$C25&amp;"*"))</f>
        <v>34</v>
      </c>
      <c r="AL25" s="1">
        <f ca="1">IF(AL$2&gt;TODAY(),NA(),(COUNTIF('Match Grid'!$F$7:AM$7,"*"&amp;'Per Match'!$C25&amp;"*")*3)+(COUNTIF('Match Grid'!$F$8:AL$8,"*"&amp;'Per Match'!$C25&amp;"*")*2)++COUNTIF('Match Grid'!$F$9:AL$9,"*"&amp;'Per Match'!$C25&amp;"*"))</f>
        <v>34</v>
      </c>
      <c r="AM25" s="39">
        <f ca="1">IF(AM$2&gt;TODAY(),NA(),(COUNTIF('Match Grid'!$F$7:AN$7,"*"&amp;'Per Match'!$C25&amp;"*")*3)+(COUNTIF('Match Grid'!$F$8:AM$8,"*"&amp;'Per Match'!$C25&amp;"*")*2)++COUNTIF('Match Grid'!$F$9:AM$9,"*"&amp;'Per Match'!$C25&amp;"*"))</f>
        <v>34</v>
      </c>
      <c r="AN25" s="1">
        <f ca="1">IF(AN$2&gt;TODAY(),NA(),(COUNTIF('Match Grid'!$F$7:AO$7,"*"&amp;'Per Match'!$C25&amp;"*")*3)+(COUNTIF('Match Grid'!$F$8:AN$8,"*"&amp;'Per Match'!$C25&amp;"*")*2)++COUNTIF('Match Grid'!$F$9:AN$9,"*"&amp;'Per Match'!$C25&amp;"*"))</f>
        <v>36</v>
      </c>
      <c r="AO25" s="1">
        <f ca="1">IF(AO$2&gt;TODAY(),NA(),(COUNTIF('Match Grid'!$F$7:AP$7,"*"&amp;'Per Match'!$C25&amp;"*")*3)+(COUNTIF('Match Grid'!$F$8:AO$8,"*"&amp;'Per Match'!$C25&amp;"*")*2)++COUNTIF('Match Grid'!$F$9:AO$9,"*"&amp;'Per Match'!$C25&amp;"*"))</f>
        <v>36</v>
      </c>
      <c r="AP25" s="1">
        <f ca="1">IF(AP$2&gt;TODAY(),NA(),(COUNTIF('Match Grid'!$F$7:AQ$7,"*"&amp;'Per Match'!$C25&amp;"*")*3)+(COUNTIF('Match Grid'!$F$8:AP$8,"*"&amp;'Per Match'!$C25&amp;"*")*2)++COUNTIF('Match Grid'!$F$9:AP$9,"*"&amp;'Per Match'!$C25&amp;"*"))</f>
        <v>40</v>
      </c>
      <c r="AQ25" s="1">
        <f ca="1">IF(AQ$2&gt;TODAY(),NA(),(COUNTIF('Match Grid'!$F$7:AR$7,"*"&amp;'Per Match'!$C25&amp;"*")*3)+(COUNTIF('Match Grid'!$F$8:AQ$8,"*"&amp;'Per Match'!$C25&amp;"*")*2)++COUNTIF('Match Grid'!$F$9:AQ$9,"*"&amp;'Per Match'!$C25&amp;"*"))</f>
        <v>40</v>
      </c>
      <c r="AR25" s="1">
        <f ca="1">IF(AR$2&gt;TODAY(),NA(),(COUNTIF('Match Grid'!$F$7:AS$7,"*"&amp;'Per Match'!$C25&amp;"*")*3)+(COUNTIF('Match Grid'!$F$8:AR$8,"*"&amp;'Per Match'!$C25&amp;"*")*2)++COUNTIF('Match Grid'!$F$9:AR$9,"*"&amp;'Per Match'!$C25&amp;"*"))</f>
        <v>40</v>
      </c>
      <c r="AS25" s="39">
        <f ca="1">IF(AS$2&gt;TODAY(),NA(),(COUNTIF('Match Grid'!$F$7:AT$7,"*"&amp;'Per Match'!$C25&amp;"*")*3)+(COUNTIF('Match Grid'!$F$8:AS$8,"*"&amp;'Per Match'!$C25&amp;"*")*2)++COUNTIF('Match Grid'!$F$9:AS$9,"*"&amp;'Per Match'!$C25&amp;"*"))</f>
        <v>40</v>
      </c>
    </row>
    <row r="26" spans="2:45" x14ac:dyDescent="0.2">
      <c r="B26" s="2">
        <v>33</v>
      </c>
      <c r="C26" s="2" t="s">
        <v>31</v>
      </c>
      <c r="D26" s="1">
        <v>0</v>
      </c>
      <c r="E26" s="1">
        <f ca="1">IF(E$2&gt;TODAY(),NA(),(COUNTIF('Match Grid'!F$7:$F$7,"*"&amp;'Per Match'!$C26&amp;"*")*3)+(COUNTIF('Match Grid'!E$8:$F$8,"*"&amp;'Per Match'!$C26&amp;"*")*2)++COUNTIF('Match Grid'!E$9:$F$9,"*"&amp;'Per Match'!$C26&amp;"*"))</f>
        <v>0</v>
      </c>
      <c r="F26" s="1">
        <f ca="1">IF(F$2&gt;TODAY(),NA(),(COUNTIF('Match Grid'!$F$7:G$7,"*"&amp;'Per Match'!$C26&amp;"*")*3)+(COUNTIF('Match Grid'!F$8:$F$8,"*"&amp;'Per Match'!$C26&amp;"*")*2)++COUNTIF('Match Grid'!F$9:$F$9,"*"&amp;'Per Match'!$C26&amp;"*"))</f>
        <v>0</v>
      </c>
      <c r="G26" s="1">
        <f ca="1">IF(G$2&gt;TODAY(),NA(),(COUNTIF('Match Grid'!$F$7:H$7,"*"&amp;'Per Match'!$C26&amp;"*")*3)+(COUNTIF('Match Grid'!$F$8:G$8,"*"&amp;'Per Match'!$C26&amp;"*")*2)++COUNTIF('Match Grid'!$F$9:G$9,"*"&amp;'Per Match'!$C26&amp;"*"))</f>
        <v>0</v>
      </c>
      <c r="H26" s="1">
        <f ca="1">IF(H$2&gt;TODAY(),NA(),(COUNTIF('Match Grid'!$F$7:I$7,"*"&amp;'Per Match'!$C26&amp;"*")*3)+(COUNTIF('Match Grid'!$F$8:H$8,"*"&amp;'Per Match'!$C26&amp;"*")*2)++COUNTIF('Match Grid'!$F$9:H$9,"*"&amp;'Per Match'!$C26&amp;"*"))</f>
        <v>0</v>
      </c>
      <c r="I26" s="39">
        <f ca="1">IF(I$2&gt;TODAY(),NA(),(COUNTIF('Match Grid'!$F$7:J$7,"*"&amp;'Per Match'!$C26&amp;"*")*3)+(COUNTIF('Match Grid'!$F$8:I$8,"*"&amp;'Per Match'!$C26&amp;"*")*2)++COUNTIF('Match Grid'!$F$9:I$9,"*"&amp;'Per Match'!$C26&amp;"*"))</f>
        <v>0</v>
      </c>
      <c r="J26" s="1">
        <f ca="1">IF(J$2&gt;TODAY(),NA(),(COUNTIF('Match Grid'!$F$7:K$7,"*"&amp;'Per Match'!$C26&amp;"*")*3)+(COUNTIF('Match Grid'!$F$8:J$8,"*"&amp;'Per Match'!$C26&amp;"*")*2)++COUNTIF('Match Grid'!$F$9:J$9,"*"&amp;'Per Match'!$C26&amp;"*"))</f>
        <v>0</v>
      </c>
      <c r="K26" s="1">
        <f ca="1">IF(K$2&gt;TODAY(),NA(),(COUNTIF('Match Grid'!$F$7:L$7,"*"&amp;'Per Match'!$C26&amp;"*")*3)+(COUNTIF('Match Grid'!$F$8:K$8,"*"&amp;'Per Match'!$C26&amp;"*")*2)++COUNTIF('Match Grid'!$F$9:K$9,"*"&amp;'Per Match'!$C26&amp;"*"))</f>
        <v>0</v>
      </c>
      <c r="L26" s="1">
        <f ca="1">IF(L$2&gt;TODAY(),NA(),(COUNTIF('Match Grid'!$F$7:M$7,"*"&amp;'Per Match'!$C26&amp;"*")*3)+(COUNTIF('Match Grid'!$F$8:L$8,"*"&amp;'Per Match'!$C26&amp;"*")*2)++COUNTIF('Match Grid'!$F$9:L$9,"*"&amp;'Per Match'!$C26&amp;"*"))</f>
        <v>0</v>
      </c>
      <c r="M26" s="1">
        <f ca="1">IF(M$2&gt;TODAY(),NA(),(COUNTIF('Match Grid'!$F$7:N$7,"*"&amp;'Per Match'!$C26&amp;"*")*3)+(COUNTIF('Match Grid'!$F$8:M$8,"*"&amp;'Per Match'!$C26&amp;"*")*2)++COUNTIF('Match Grid'!$F$9:M$9,"*"&amp;'Per Match'!$C26&amp;"*"))</f>
        <v>0</v>
      </c>
      <c r="N26" s="39">
        <f ca="1">IF(N$2&gt;TODAY(),NA(),(COUNTIF('Match Grid'!$F$7:O$7,"*"&amp;'Per Match'!$C26&amp;"*")*3)+(COUNTIF('Match Grid'!$F$8:N$8,"*"&amp;'Per Match'!$C26&amp;"*")*2)++COUNTIF('Match Grid'!$F$9:N$9,"*"&amp;'Per Match'!$C26&amp;"*"))</f>
        <v>0</v>
      </c>
      <c r="O26" s="1">
        <f ca="1">IF(O$2&gt;TODAY(),NA(),(COUNTIF('Match Grid'!$F$7:P$7,"*"&amp;'Per Match'!$C26&amp;"*")*3)+(COUNTIF('Match Grid'!$F$8:O$8,"*"&amp;'Per Match'!$C26&amp;"*")*2)++COUNTIF('Match Grid'!$F$9:O$9,"*"&amp;'Per Match'!$C26&amp;"*"))</f>
        <v>1</v>
      </c>
      <c r="P26" s="1">
        <f ca="1">IF(P$2&gt;TODAY(),NA(),(COUNTIF('Match Grid'!$F$7:Q$7,"*"&amp;'Per Match'!$C26&amp;"*")*3)+(COUNTIF('Match Grid'!$F$8:P$8,"*"&amp;'Per Match'!$C26&amp;"*")*2)++COUNTIF('Match Grid'!$F$9:P$9,"*"&amp;'Per Match'!$C26&amp;"*"))</f>
        <v>1</v>
      </c>
      <c r="Q26" s="1">
        <f ca="1">IF(Q$2&gt;TODAY(),NA(),(COUNTIF('Match Grid'!$F$7:R$7,"*"&amp;'Per Match'!$C26&amp;"*")*3)+(COUNTIF('Match Grid'!$F$8:Q$8,"*"&amp;'Per Match'!$C26&amp;"*")*2)++COUNTIF('Match Grid'!$F$9:Q$9,"*"&amp;'Per Match'!$C26&amp;"*"))</f>
        <v>2</v>
      </c>
      <c r="R26" s="1">
        <f ca="1">IF(R$2&gt;TODAY(),NA(),(COUNTIF('Match Grid'!$F$7:S$7,"*"&amp;'Per Match'!$C26&amp;"*")*3)+(COUNTIF('Match Grid'!$F$8:R$8,"*"&amp;'Per Match'!$C26&amp;"*")*2)++COUNTIF('Match Grid'!$F$9:R$9,"*"&amp;'Per Match'!$C26&amp;"*"))</f>
        <v>2</v>
      </c>
      <c r="S26" s="39">
        <f ca="1">IF(S$2&gt;TODAY(),NA(),(COUNTIF('Match Grid'!$F$7:T$7,"*"&amp;'Per Match'!$C26&amp;"*")*3)+(COUNTIF('Match Grid'!$F$8:S$8,"*"&amp;'Per Match'!$C26&amp;"*")*2)++COUNTIF('Match Grid'!$F$9:S$9,"*"&amp;'Per Match'!$C26&amp;"*"))</f>
        <v>2</v>
      </c>
      <c r="T26" s="1">
        <f ca="1">IF(T$2&gt;TODAY(),NA(),(COUNTIF('Match Grid'!$F$7:U$7,"*"&amp;'Per Match'!$C26&amp;"*")*3)+(COUNTIF('Match Grid'!$F$8:T$8,"*"&amp;'Per Match'!$C26&amp;"*")*2)++COUNTIF('Match Grid'!$F$9:T$9,"*"&amp;'Per Match'!$C26&amp;"*"))</f>
        <v>2</v>
      </c>
      <c r="U26" s="1">
        <f ca="1">IF(U$2&gt;TODAY(),NA(),(COUNTIF('Match Grid'!$F$7:V$7,"*"&amp;'Per Match'!$C26&amp;"*")*3)+(COUNTIF('Match Grid'!$F$8:U$8,"*"&amp;'Per Match'!$C26&amp;"*")*2)++COUNTIF('Match Grid'!$F$9:U$9,"*"&amp;'Per Match'!$C26&amp;"*"))</f>
        <v>2</v>
      </c>
      <c r="V26" s="1">
        <f ca="1">IF(V$2&gt;TODAY(),NA(),(COUNTIF('Match Grid'!$F$7:W$7,"*"&amp;'Per Match'!$C26&amp;"*")*3)+(COUNTIF('Match Grid'!$F$8:V$8,"*"&amp;'Per Match'!$C26&amp;"*")*2)++COUNTIF('Match Grid'!$F$9:V$9,"*"&amp;'Per Match'!$C26&amp;"*"))</f>
        <v>2</v>
      </c>
      <c r="W26" s="1">
        <f ca="1">IF(W$2&gt;TODAY(),NA(),(COUNTIF('Match Grid'!$F$7:X$7,"*"&amp;'Per Match'!$C26&amp;"*")*3)+(COUNTIF('Match Grid'!$F$8:W$8,"*"&amp;'Per Match'!$C26&amp;"*")*2)++COUNTIF('Match Grid'!$F$9:W$9,"*"&amp;'Per Match'!$C26&amp;"*"))</f>
        <v>2</v>
      </c>
      <c r="X26" s="39">
        <f ca="1">IF(X$2&gt;TODAY(),NA(),(COUNTIF('Match Grid'!$F$7:Y$7,"*"&amp;'Per Match'!$C26&amp;"*")*3)+(COUNTIF('Match Grid'!$F$8:X$8,"*"&amp;'Per Match'!$C26&amp;"*")*2)++COUNTIF('Match Grid'!$F$9:X$9,"*"&amp;'Per Match'!$C26&amp;"*"))</f>
        <v>2</v>
      </c>
      <c r="Y26" s="1">
        <f ca="1">IF(Y$2&gt;TODAY(),NA(),(COUNTIF('Match Grid'!$F$7:Z$7,"*"&amp;'Per Match'!$C26&amp;"*")*3)+(COUNTIF('Match Grid'!$F$8:Y$8,"*"&amp;'Per Match'!$C26&amp;"*")*2)++COUNTIF('Match Grid'!$F$9:Y$9,"*"&amp;'Per Match'!$C26&amp;"*"))</f>
        <v>2</v>
      </c>
      <c r="Z26" s="1">
        <f ca="1">IF(Z$2&gt;TODAY(),NA(),(COUNTIF('Match Grid'!$F$7:AA$7,"*"&amp;'Per Match'!$C26&amp;"*")*3)+(COUNTIF('Match Grid'!$F$8:Z$8,"*"&amp;'Per Match'!$C26&amp;"*")*2)++COUNTIF('Match Grid'!$F$9:Z$9,"*"&amp;'Per Match'!$C26&amp;"*"))</f>
        <v>2</v>
      </c>
      <c r="AA26" s="1">
        <f ca="1">IF(AA$2&gt;TODAY(),NA(),(COUNTIF('Match Grid'!$F$7:AB$7,"*"&amp;'Per Match'!$C26&amp;"*")*3)+(COUNTIF('Match Grid'!$F$8:AA$8,"*"&amp;'Per Match'!$C26&amp;"*")*2)++COUNTIF('Match Grid'!$F$9:AA$9,"*"&amp;'Per Match'!$C26&amp;"*"))</f>
        <v>2</v>
      </c>
      <c r="AB26" s="1">
        <f ca="1">IF(AB$2&gt;TODAY(),NA(),(COUNTIF('Match Grid'!$F$7:AC$7,"*"&amp;'Per Match'!$C26&amp;"*")*3)+(COUNTIF('Match Grid'!$F$8:AB$8,"*"&amp;'Per Match'!$C26&amp;"*")*2)++COUNTIF('Match Grid'!$F$9:AB$9,"*"&amp;'Per Match'!$C26&amp;"*"))</f>
        <v>2</v>
      </c>
      <c r="AC26" s="39">
        <f ca="1">IF(AC$2&gt;TODAY(),NA(),(COUNTIF('Match Grid'!$F$7:AD$7,"*"&amp;'Per Match'!$C26&amp;"*")*3)+(COUNTIF('Match Grid'!$F$8:AC$8,"*"&amp;'Per Match'!$C26&amp;"*")*2)++COUNTIF('Match Grid'!$F$9:AC$9,"*"&amp;'Per Match'!$C26&amp;"*"))</f>
        <v>3</v>
      </c>
      <c r="AD26" s="1">
        <f ca="1">IF(AD$2&gt;TODAY(),NA(),(COUNTIF('Match Grid'!$F$7:AE$7,"*"&amp;'Per Match'!$C26&amp;"*")*3)+(COUNTIF('Match Grid'!$F$8:AD$8,"*"&amp;'Per Match'!$C26&amp;"*")*2)++COUNTIF('Match Grid'!$F$9:AD$9,"*"&amp;'Per Match'!$C26&amp;"*"))</f>
        <v>3</v>
      </c>
      <c r="AE26" s="1">
        <f ca="1">IF(AE$2&gt;TODAY(),NA(),(COUNTIF('Match Grid'!$F$7:AF$7,"*"&amp;'Per Match'!$C26&amp;"*")*3)+(COUNTIF('Match Grid'!$F$8:AE$8,"*"&amp;'Per Match'!$C26&amp;"*")*2)++COUNTIF('Match Grid'!$F$9:AE$9,"*"&amp;'Per Match'!$C26&amp;"*"))</f>
        <v>3</v>
      </c>
      <c r="AF26" s="1">
        <f ca="1">IF(AF$2&gt;TODAY(),NA(),(COUNTIF('Match Grid'!$F$7:AG$7,"*"&amp;'Per Match'!$C26&amp;"*")*3)+(COUNTIF('Match Grid'!$F$8:AF$8,"*"&amp;'Per Match'!$C26&amp;"*")*2)++COUNTIF('Match Grid'!$F$9:AF$9,"*"&amp;'Per Match'!$C26&amp;"*"))</f>
        <v>3</v>
      </c>
      <c r="AG26" s="1">
        <f ca="1">IF(AG$2&gt;TODAY(),NA(),(COUNTIF('Match Grid'!$F$7:AH$7,"*"&amp;'Per Match'!$C26&amp;"*")*3)+(COUNTIF('Match Grid'!$F$8:AG$8,"*"&amp;'Per Match'!$C26&amp;"*")*2)++COUNTIF('Match Grid'!$F$9:AG$9,"*"&amp;'Per Match'!$C26&amp;"*"))</f>
        <v>3</v>
      </c>
      <c r="AH26" s="39">
        <f ca="1">IF(AH$2&gt;TODAY(),NA(),(COUNTIF('Match Grid'!$F$7:AI$7,"*"&amp;'Per Match'!$C26&amp;"*")*3)+(COUNTIF('Match Grid'!$F$8:AH$8,"*"&amp;'Per Match'!$C26&amp;"*")*2)++COUNTIF('Match Grid'!$F$9:AH$9,"*"&amp;'Per Match'!$C26&amp;"*"))</f>
        <v>3</v>
      </c>
      <c r="AI26" s="1">
        <f ca="1">IF(AI$2&gt;TODAY(),NA(),(COUNTIF('Match Grid'!$F$7:AJ$7,"*"&amp;'Per Match'!$C26&amp;"*")*3)+(COUNTIF('Match Grid'!$F$8:AI$8,"*"&amp;'Per Match'!$C26&amp;"*")*2)++COUNTIF('Match Grid'!$F$9:AI$9,"*"&amp;'Per Match'!$C26&amp;"*"))</f>
        <v>3</v>
      </c>
      <c r="AJ26" s="1">
        <f ca="1">IF(AJ$2&gt;TODAY(),NA(),(COUNTIF('Match Grid'!$F$7:AK$7,"*"&amp;'Per Match'!$C26&amp;"*")*3)+(COUNTIF('Match Grid'!$F$8:AJ$8,"*"&amp;'Per Match'!$C26&amp;"*")*2)++COUNTIF('Match Grid'!$F$9:AJ$9,"*"&amp;'Per Match'!$C26&amp;"*"))</f>
        <v>3</v>
      </c>
      <c r="AK26" s="1">
        <f ca="1">IF(AK$2&gt;TODAY(),NA(),(COUNTIF('Match Grid'!$F$7:AL$7,"*"&amp;'Per Match'!$C26&amp;"*")*3)+(COUNTIF('Match Grid'!$F$8:AK$8,"*"&amp;'Per Match'!$C26&amp;"*")*2)++COUNTIF('Match Grid'!$F$9:AK$9,"*"&amp;'Per Match'!$C26&amp;"*"))</f>
        <v>4</v>
      </c>
      <c r="AL26" s="1">
        <f ca="1">IF(AL$2&gt;TODAY(),NA(),(COUNTIF('Match Grid'!$F$7:AM$7,"*"&amp;'Per Match'!$C26&amp;"*")*3)+(COUNTIF('Match Grid'!$F$8:AL$8,"*"&amp;'Per Match'!$C26&amp;"*")*2)++COUNTIF('Match Grid'!$F$9:AL$9,"*"&amp;'Per Match'!$C26&amp;"*"))</f>
        <v>4</v>
      </c>
      <c r="AM26" s="39">
        <f ca="1">IF(AM$2&gt;TODAY(),NA(),(COUNTIF('Match Grid'!$F$7:AN$7,"*"&amp;'Per Match'!$C26&amp;"*")*3)+(COUNTIF('Match Grid'!$F$8:AM$8,"*"&amp;'Per Match'!$C26&amp;"*")*2)++COUNTIF('Match Grid'!$F$9:AM$9,"*"&amp;'Per Match'!$C26&amp;"*"))</f>
        <v>4</v>
      </c>
      <c r="AN26" s="1">
        <f ca="1">IF(AN$2&gt;TODAY(),NA(),(COUNTIF('Match Grid'!$F$7:AO$7,"*"&amp;'Per Match'!$C26&amp;"*")*3)+(COUNTIF('Match Grid'!$F$8:AN$8,"*"&amp;'Per Match'!$C26&amp;"*")*2)++COUNTIF('Match Grid'!$F$9:AN$9,"*"&amp;'Per Match'!$C26&amp;"*"))</f>
        <v>4</v>
      </c>
      <c r="AO26" s="1">
        <f ca="1">IF(AO$2&gt;TODAY(),NA(),(COUNTIF('Match Grid'!$F$7:AP$7,"*"&amp;'Per Match'!$C26&amp;"*")*3)+(COUNTIF('Match Grid'!$F$8:AO$8,"*"&amp;'Per Match'!$C26&amp;"*")*2)++COUNTIF('Match Grid'!$F$9:AO$9,"*"&amp;'Per Match'!$C26&amp;"*"))</f>
        <v>4</v>
      </c>
      <c r="AP26" s="1">
        <f ca="1">IF(AP$2&gt;TODAY(),NA(),(COUNTIF('Match Grid'!$F$7:AQ$7,"*"&amp;'Per Match'!$C26&amp;"*")*3)+(COUNTIF('Match Grid'!$F$8:AP$8,"*"&amp;'Per Match'!$C26&amp;"*")*2)++COUNTIF('Match Grid'!$F$9:AP$9,"*"&amp;'Per Match'!$C26&amp;"*"))</f>
        <v>4</v>
      </c>
      <c r="AQ26" s="1">
        <f ca="1">IF(AQ$2&gt;TODAY(),NA(),(COUNTIF('Match Grid'!$F$7:AR$7,"*"&amp;'Per Match'!$C26&amp;"*")*3)+(COUNTIF('Match Grid'!$F$8:AQ$8,"*"&amp;'Per Match'!$C26&amp;"*")*2)++COUNTIF('Match Grid'!$F$9:AQ$9,"*"&amp;'Per Match'!$C26&amp;"*"))</f>
        <v>4</v>
      </c>
      <c r="AR26" s="1">
        <f ca="1">IF(AR$2&gt;TODAY(),NA(),(COUNTIF('Match Grid'!$F$7:AS$7,"*"&amp;'Per Match'!$C26&amp;"*")*3)+(COUNTIF('Match Grid'!$F$8:AR$8,"*"&amp;'Per Match'!$C26&amp;"*")*2)++COUNTIF('Match Grid'!$F$9:AR$9,"*"&amp;'Per Match'!$C26&amp;"*"))</f>
        <v>4</v>
      </c>
      <c r="AS26" s="39">
        <f ca="1">IF(AS$2&gt;TODAY(),NA(),(COUNTIF('Match Grid'!$F$7:AT$7,"*"&amp;'Per Match'!$C26&amp;"*")*3)+(COUNTIF('Match Grid'!$F$8:AS$8,"*"&amp;'Per Match'!$C26&amp;"*")*2)++COUNTIF('Match Grid'!$F$9:AS$9,"*"&amp;'Per Match'!$C26&amp;"*"))</f>
        <v>4</v>
      </c>
    </row>
    <row r="27" spans="2:45" x14ac:dyDescent="0.2">
      <c r="B27" s="2">
        <v>34</v>
      </c>
      <c r="C27" s="2" t="s">
        <v>119</v>
      </c>
      <c r="D27" s="1">
        <v>0</v>
      </c>
      <c r="E27" s="1">
        <f ca="1">IF(E$2&gt;TODAY(),NA(),(COUNTIF('Match Grid'!F$7:$F$7,"*"&amp;'Per Match'!$C27&amp;"*")*3)+(COUNTIF('Match Grid'!E$8:$F$8,"*"&amp;'Per Match'!$C27&amp;"*")*2)++COUNTIF('Match Grid'!E$9:$F$9,"*"&amp;'Per Match'!$C27&amp;"*"))</f>
        <v>0</v>
      </c>
      <c r="F27" s="1">
        <f ca="1">IF(F$2&gt;TODAY(),NA(),(COUNTIF('Match Grid'!$F$7:G$7,"*"&amp;'Per Match'!$C27&amp;"*")*3)+(COUNTIF('Match Grid'!F$8:$F$8,"*"&amp;'Per Match'!$C27&amp;"*")*2)++COUNTIF('Match Grid'!F$9:$F$9,"*"&amp;'Per Match'!$C27&amp;"*"))</f>
        <v>0</v>
      </c>
      <c r="G27" s="1">
        <f ca="1">IF(G$2&gt;TODAY(),NA(),(COUNTIF('Match Grid'!$F$7:H$7,"*"&amp;'Per Match'!$C27&amp;"*")*3)+(COUNTIF('Match Grid'!$F$8:G$8,"*"&amp;'Per Match'!$C27&amp;"*")*2)++COUNTIF('Match Grid'!$F$9:G$9,"*"&amp;'Per Match'!$C27&amp;"*"))</f>
        <v>0</v>
      </c>
      <c r="H27" s="1">
        <f ca="1">IF(H$2&gt;TODAY(),NA(),(COUNTIF('Match Grid'!$F$7:I$7,"*"&amp;'Per Match'!$C27&amp;"*")*3)+(COUNTIF('Match Grid'!$F$8:H$8,"*"&amp;'Per Match'!$C27&amp;"*")*2)++COUNTIF('Match Grid'!$F$9:H$9,"*"&amp;'Per Match'!$C27&amp;"*"))</f>
        <v>0</v>
      </c>
      <c r="I27" s="39">
        <f ca="1">IF(I$2&gt;TODAY(),NA(),(COUNTIF('Match Grid'!$F$7:J$7,"*"&amp;'Per Match'!$C27&amp;"*")*3)+(COUNTIF('Match Grid'!$F$8:I$8,"*"&amp;'Per Match'!$C27&amp;"*")*2)++COUNTIF('Match Grid'!$F$9:I$9,"*"&amp;'Per Match'!$C27&amp;"*"))</f>
        <v>0</v>
      </c>
      <c r="J27" s="1">
        <f ca="1">IF(J$2&gt;TODAY(),NA(),(COUNTIF('Match Grid'!$F$7:K$7,"*"&amp;'Per Match'!$C27&amp;"*")*3)+(COUNTIF('Match Grid'!$F$8:J$8,"*"&amp;'Per Match'!$C27&amp;"*")*2)++COUNTIF('Match Grid'!$F$9:J$9,"*"&amp;'Per Match'!$C27&amp;"*"))</f>
        <v>0</v>
      </c>
      <c r="K27" s="1">
        <f ca="1">IF(K$2&gt;TODAY(),NA(),(COUNTIF('Match Grid'!$F$7:L$7,"*"&amp;'Per Match'!$C27&amp;"*")*3)+(COUNTIF('Match Grid'!$F$8:K$8,"*"&amp;'Per Match'!$C27&amp;"*")*2)++COUNTIF('Match Grid'!$F$9:K$9,"*"&amp;'Per Match'!$C27&amp;"*"))</f>
        <v>0</v>
      </c>
      <c r="L27" s="1">
        <f ca="1">IF(L$2&gt;TODAY(),NA(),(COUNTIF('Match Grid'!$F$7:M$7,"*"&amp;'Per Match'!$C27&amp;"*")*3)+(COUNTIF('Match Grid'!$F$8:L$8,"*"&amp;'Per Match'!$C27&amp;"*")*2)++COUNTIF('Match Grid'!$F$9:L$9,"*"&amp;'Per Match'!$C27&amp;"*"))</f>
        <v>0</v>
      </c>
      <c r="M27" s="1">
        <f ca="1">IF(M$2&gt;TODAY(),NA(),(COUNTIF('Match Grid'!$F$7:N$7,"*"&amp;'Per Match'!$C27&amp;"*")*3)+(COUNTIF('Match Grid'!$F$8:M$8,"*"&amp;'Per Match'!$C27&amp;"*")*2)++COUNTIF('Match Grid'!$F$9:M$9,"*"&amp;'Per Match'!$C27&amp;"*"))</f>
        <v>0</v>
      </c>
      <c r="N27" s="39">
        <f ca="1">IF(N$2&gt;TODAY(),NA(),(COUNTIF('Match Grid'!$F$7:O$7,"*"&amp;'Per Match'!$C27&amp;"*")*3)+(COUNTIF('Match Grid'!$F$8:N$8,"*"&amp;'Per Match'!$C27&amp;"*")*2)++COUNTIF('Match Grid'!$F$9:N$9,"*"&amp;'Per Match'!$C27&amp;"*"))</f>
        <v>0</v>
      </c>
      <c r="O27" s="1">
        <f ca="1">IF(O$2&gt;TODAY(),NA(),(COUNTIF('Match Grid'!$F$7:P$7,"*"&amp;'Per Match'!$C27&amp;"*")*3)+(COUNTIF('Match Grid'!$F$8:O$8,"*"&amp;'Per Match'!$C27&amp;"*")*2)++COUNTIF('Match Grid'!$F$9:O$9,"*"&amp;'Per Match'!$C27&amp;"*"))</f>
        <v>0</v>
      </c>
      <c r="P27" s="1">
        <f ca="1">IF(P$2&gt;TODAY(),NA(),(COUNTIF('Match Grid'!$F$7:Q$7,"*"&amp;'Per Match'!$C27&amp;"*")*3)+(COUNTIF('Match Grid'!$F$8:P$8,"*"&amp;'Per Match'!$C27&amp;"*")*2)++COUNTIF('Match Grid'!$F$9:P$9,"*"&amp;'Per Match'!$C27&amp;"*"))</f>
        <v>0</v>
      </c>
      <c r="Q27" s="1">
        <f ca="1">IF(Q$2&gt;TODAY(),NA(),(COUNTIF('Match Grid'!$F$7:R$7,"*"&amp;'Per Match'!$C27&amp;"*")*3)+(COUNTIF('Match Grid'!$F$8:Q$8,"*"&amp;'Per Match'!$C27&amp;"*")*2)++COUNTIF('Match Grid'!$F$9:Q$9,"*"&amp;'Per Match'!$C27&amp;"*"))</f>
        <v>0</v>
      </c>
      <c r="R27" s="1">
        <f ca="1">IF(R$2&gt;TODAY(),NA(),(COUNTIF('Match Grid'!$F$7:S$7,"*"&amp;'Per Match'!$C27&amp;"*")*3)+(COUNTIF('Match Grid'!$F$8:R$8,"*"&amp;'Per Match'!$C27&amp;"*")*2)++COUNTIF('Match Grid'!$F$9:R$9,"*"&amp;'Per Match'!$C27&amp;"*"))</f>
        <v>0</v>
      </c>
      <c r="S27" s="39">
        <f ca="1">IF(S$2&gt;TODAY(),NA(),(COUNTIF('Match Grid'!$F$7:T$7,"*"&amp;'Per Match'!$C27&amp;"*")*3)+(COUNTIF('Match Grid'!$F$8:S$8,"*"&amp;'Per Match'!$C27&amp;"*")*2)++COUNTIF('Match Grid'!$F$9:S$9,"*"&amp;'Per Match'!$C27&amp;"*"))</f>
        <v>0</v>
      </c>
      <c r="T27" s="1">
        <f ca="1">IF(T$2&gt;TODAY(),NA(),(COUNTIF('Match Grid'!$F$7:U$7,"*"&amp;'Per Match'!$C27&amp;"*")*3)+(COUNTIF('Match Grid'!$F$8:T$8,"*"&amp;'Per Match'!$C27&amp;"*")*2)++COUNTIF('Match Grid'!$F$9:T$9,"*"&amp;'Per Match'!$C27&amp;"*"))</f>
        <v>0</v>
      </c>
      <c r="U27" s="1">
        <f ca="1">IF(U$2&gt;TODAY(),NA(),(COUNTIF('Match Grid'!$F$7:V$7,"*"&amp;'Per Match'!$C27&amp;"*")*3)+(COUNTIF('Match Grid'!$F$8:U$8,"*"&amp;'Per Match'!$C27&amp;"*")*2)++COUNTIF('Match Grid'!$F$9:U$9,"*"&amp;'Per Match'!$C27&amp;"*"))</f>
        <v>0</v>
      </c>
      <c r="V27" s="1">
        <f ca="1">IF(V$2&gt;TODAY(),NA(),(COUNTIF('Match Grid'!$F$7:W$7,"*"&amp;'Per Match'!$C27&amp;"*")*3)+(COUNTIF('Match Grid'!$F$8:V$8,"*"&amp;'Per Match'!$C27&amp;"*")*2)++COUNTIF('Match Grid'!$F$9:V$9,"*"&amp;'Per Match'!$C27&amp;"*"))</f>
        <v>0</v>
      </c>
      <c r="W27" s="1">
        <f ca="1">IF(W$2&gt;TODAY(),NA(),(COUNTIF('Match Grid'!$F$7:X$7,"*"&amp;'Per Match'!$C27&amp;"*")*3)+(COUNTIF('Match Grid'!$F$8:W$8,"*"&amp;'Per Match'!$C27&amp;"*")*2)++COUNTIF('Match Grid'!$F$9:W$9,"*"&amp;'Per Match'!$C27&amp;"*"))</f>
        <v>0</v>
      </c>
      <c r="X27" s="39">
        <f ca="1">IF(X$2&gt;TODAY(),NA(),(COUNTIF('Match Grid'!$F$7:Y$7,"*"&amp;'Per Match'!$C27&amp;"*")*3)+(COUNTIF('Match Grid'!$F$8:X$8,"*"&amp;'Per Match'!$C27&amp;"*")*2)++COUNTIF('Match Grid'!$F$9:X$9,"*"&amp;'Per Match'!$C27&amp;"*"))</f>
        <v>0</v>
      </c>
      <c r="Y27" s="1">
        <f ca="1">IF(Y$2&gt;TODAY(),NA(),(COUNTIF('Match Grid'!$F$7:Z$7,"*"&amp;'Per Match'!$C27&amp;"*")*3)+(COUNTIF('Match Grid'!$F$8:Y$8,"*"&amp;'Per Match'!$C27&amp;"*")*2)++COUNTIF('Match Grid'!$F$9:Y$9,"*"&amp;'Per Match'!$C27&amp;"*"))</f>
        <v>0</v>
      </c>
      <c r="Z27" s="1">
        <f ca="1">IF(Z$2&gt;TODAY(),NA(),(COUNTIF('Match Grid'!$F$7:AA$7,"*"&amp;'Per Match'!$C27&amp;"*")*3)+(COUNTIF('Match Grid'!$F$8:Z$8,"*"&amp;'Per Match'!$C27&amp;"*")*2)++COUNTIF('Match Grid'!$F$9:Z$9,"*"&amp;'Per Match'!$C27&amp;"*"))</f>
        <v>0</v>
      </c>
      <c r="AA27" s="1">
        <f ca="1">IF(AA$2&gt;TODAY(),NA(),(COUNTIF('Match Grid'!$F$7:AB$7,"*"&amp;'Per Match'!$C27&amp;"*")*3)+(COUNTIF('Match Grid'!$F$8:AA$8,"*"&amp;'Per Match'!$C27&amp;"*")*2)++COUNTIF('Match Grid'!$F$9:AA$9,"*"&amp;'Per Match'!$C27&amp;"*"))</f>
        <v>0</v>
      </c>
      <c r="AB27" s="1">
        <f ca="1">IF(AB$2&gt;TODAY(),NA(),(COUNTIF('Match Grid'!$F$7:AC$7,"*"&amp;'Per Match'!$C27&amp;"*")*3)+(COUNTIF('Match Grid'!$F$8:AB$8,"*"&amp;'Per Match'!$C27&amp;"*")*2)++COUNTIF('Match Grid'!$F$9:AB$9,"*"&amp;'Per Match'!$C27&amp;"*"))</f>
        <v>0</v>
      </c>
      <c r="AC27" s="39">
        <f ca="1">IF(AC$2&gt;TODAY(),NA(),(COUNTIF('Match Grid'!$F$7:AD$7,"*"&amp;'Per Match'!$C27&amp;"*")*3)+(COUNTIF('Match Grid'!$F$8:AC$8,"*"&amp;'Per Match'!$C27&amp;"*")*2)++COUNTIF('Match Grid'!$F$9:AC$9,"*"&amp;'Per Match'!$C27&amp;"*"))</f>
        <v>0</v>
      </c>
      <c r="AD27" s="1">
        <f ca="1">IF(AD$2&gt;TODAY(),NA(),(COUNTIF('Match Grid'!$F$7:AE$7,"*"&amp;'Per Match'!$C27&amp;"*")*3)+(COUNTIF('Match Grid'!$F$8:AD$8,"*"&amp;'Per Match'!$C27&amp;"*")*2)++COUNTIF('Match Grid'!$F$9:AD$9,"*"&amp;'Per Match'!$C27&amp;"*"))</f>
        <v>0</v>
      </c>
      <c r="AE27" s="1">
        <f ca="1">IF(AE$2&gt;TODAY(),NA(),(COUNTIF('Match Grid'!$F$7:AF$7,"*"&amp;'Per Match'!$C27&amp;"*")*3)+(COUNTIF('Match Grid'!$F$8:AE$8,"*"&amp;'Per Match'!$C27&amp;"*")*2)++COUNTIF('Match Grid'!$F$9:AE$9,"*"&amp;'Per Match'!$C27&amp;"*"))</f>
        <v>0</v>
      </c>
      <c r="AF27" s="1">
        <f ca="1">IF(AF$2&gt;TODAY(),NA(),(COUNTIF('Match Grid'!$F$7:AG$7,"*"&amp;'Per Match'!$C27&amp;"*")*3)+(COUNTIF('Match Grid'!$F$8:AF$8,"*"&amp;'Per Match'!$C27&amp;"*")*2)++COUNTIF('Match Grid'!$F$9:AF$9,"*"&amp;'Per Match'!$C27&amp;"*"))</f>
        <v>0</v>
      </c>
      <c r="AG27" s="1">
        <f ca="1">IF(AG$2&gt;TODAY(),NA(),(COUNTIF('Match Grid'!$F$7:AH$7,"*"&amp;'Per Match'!$C27&amp;"*")*3)+(COUNTIF('Match Grid'!$F$8:AG$8,"*"&amp;'Per Match'!$C27&amp;"*")*2)++COUNTIF('Match Grid'!$F$9:AG$9,"*"&amp;'Per Match'!$C27&amp;"*"))</f>
        <v>2</v>
      </c>
      <c r="AH27" s="39">
        <f ca="1">IF(AH$2&gt;TODAY(),NA(),(COUNTIF('Match Grid'!$F$7:AI$7,"*"&amp;'Per Match'!$C27&amp;"*")*3)+(COUNTIF('Match Grid'!$F$8:AH$8,"*"&amp;'Per Match'!$C27&amp;"*")*2)++COUNTIF('Match Grid'!$F$9:AH$9,"*"&amp;'Per Match'!$C27&amp;"*"))</f>
        <v>2</v>
      </c>
      <c r="AI27" s="1">
        <f ca="1">IF(AI$2&gt;TODAY(),NA(),(COUNTIF('Match Grid'!$F$7:AJ$7,"*"&amp;'Per Match'!$C27&amp;"*")*3)+(COUNTIF('Match Grid'!$F$8:AI$8,"*"&amp;'Per Match'!$C27&amp;"*")*2)++COUNTIF('Match Grid'!$F$9:AI$9,"*"&amp;'Per Match'!$C27&amp;"*"))</f>
        <v>2</v>
      </c>
      <c r="AJ27" s="1">
        <f ca="1">IF(AJ$2&gt;TODAY(),NA(),(COUNTIF('Match Grid'!$F$7:AK$7,"*"&amp;'Per Match'!$C27&amp;"*")*3)+(COUNTIF('Match Grid'!$F$8:AJ$8,"*"&amp;'Per Match'!$C27&amp;"*")*2)++COUNTIF('Match Grid'!$F$9:AJ$9,"*"&amp;'Per Match'!$C27&amp;"*"))</f>
        <v>2</v>
      </c>
      <c r="AK27" s="1">
        <f ca="1">IF(AK$2&gt;TODAY(),NA(),(COUNTIF('Match Grid'!$F$7:AL$7,"*"&amp;'Per Match'!$C27&amp;"*")*3)+(COUNTIF('Match Grid'!$F$8:AK$8,"*"&amp;'Per Match'!$C27&amp;"*")*2)++COUNTIF('Match Grid'!$F$9:AK$9,"*"&amp;'Per Match'!$C27&amp;"*"))</f>
        <v>2</v>
      </c>
      <c r="AL27" s="1">
        <f ca="1">IF(AL$2&gt;TODAY(),NA(),(COUNTIF('Match Grid'!$F$7:AM$7,"*"&amp;'Per Match'!$C27&amp;"*")*3)+(COUNTIF('Match Grid'!$F$8:AL$8,"*"&amp;'Per Match'!$C27&amp;"*")*2)++COUNTIF('Match Grid'!$F$9:AL$9,"*"&amp;'Per Match'!$C27&amp;"*"))</f>
        <v>2</v>
      </c>
      <c r="AM27" s="39">
        <f ca="1">IF(AM$2&gt;TODAY(),NA(),(COUNTIF('Match Grid'!$F$7:AN$7,"*"&amp;'Per Match'!$C27&amp;"*")*3)+(COUNTIF('Match Grid'!$F$8:AM$8,"*"&amp;'Per Match'!$C27&amp;"*")*2)++COUNTIF('Match Grid'!$F$9:AM$9,"*"&amp;'Per Match'!$C27&amp;"*"))</f>
        <v>2</v>
      </c>
      <c r="AN27" s="1">
        <f ca="1">IF(AN$2&gt;TODAY(),NA(),(COUNTIF('Match Grid'!$F$7:AO$7,"*"&amp;'Per Match'!$C27&amp;"*")*3)+(COUNTIF('Match Grid'!$F$8:AN$8,"*"&amp;'Per Match'!$C27&amp;"*")*2)++COUNTIF('Match Grid'!$F$9:AN$9,"*"&amp;'Per Match'!$C27&amp;"*"))</f>
        <v>2</v>
      </c>
      <c r="AO27" s="1">
        <f ca="1">IF(AO$2&gt;TODAY(),NA(),(COUNTIF('Match Grid'!$F$7:AP$7,"*"&amp;'Per Match'!$C27&amp;"*")*3)+(COUNTIF('Match Grid'!$F$8:AO$8,"*"&amp;'Per Match'!$C27&amp;"*")*2)++COUNTIF('Match Grid'!$F$9:AO$9,"*"&amp;'Per Match'!$C27&amp;"*"))</f>
        <v>2</v>
      </c>
      <c r="AP27" s="1">
        <f ca="1">IF(AP$2&gt;TODAY(),NA(),(COUNTIF('Match Grid'!$F$7:AQ$7,"*"&amp;'Per Match'!$C27&amp;"*")*3)+(COUNTIF('Match Grid'!$F$8:AP$8,"*"&amp;'Per Match'!$C27&amp;"*")*2)++COUNTIF('Match Grid'!$F$9:AP$9,"*"&amp;'Per Match'!$C27&amp;"*"))</f>
        <v>2</v>
      </c>
      <c r="AQ27" s="1">
        <f ca="1">IF(AQ$2&gt;TODAY(),NA(),(COUNTIF('Match Grid'!$F$7:AR$7,"*"&amp;'Per Match'!$C27&amp;"*")*3)+(COUNTIF('Match Grid'!$F$8:AQ$8,"*"&amp;'Per Match'!$C27&amp;"*")*2)++COUNTIF('Match Grid'!$F$9:AQ$9,"*"&amp;'Per Match'!$C27&amp;"*"))</f>
        <v>2</v>
      </c>
      <c r="AR27" s="1">
        <f ca="1">IF(AR$2&gt;TODAY(),NA(),(COUNTIF('Match Grid'!$F$7:AS$7,"*"&amp;'Per Match'!$C27&amp;"*")*3)+(COUNTIF('Match Grid'!$F$8:AR$8,"*"&amp;'Per Match'!$C27&amp;"*")*2)++COUNTIF('Match Grid'!$F$9:AR$9,"*"&amp;'Per Match'!$C27&amp;"*"))</f>
        <v>2</v>
      </c>
      <c r="AS27" s="39">
        <f ca="1">IF(AS$2&gt;TODAY(),NA(),(COUNTIF('Match Grid'!$F$7:AT$7,"*"&amp;'Per Match'!$C27&amp;"*")*3)+(COUNTIF('Match Grid'!$F$8:AS$8,"*"&amp;'Per Match'!$C27&amp;"*")*2)++COUNTIF('Match Grid'!$F$9:AS$9,"*"&amp;'Per Match'!$C27&amp;"*"))</f>
        <v>2</v>
      </c>
    </row>
    <row r="28" spans="2:45" x14ac:dyDescent="0.2">
      <c r="B28" s="2">
        <v>39</v>
      </c>
      <c r="C28" s="2" t="s">
        <v>89</v>
      </c>
      <c r="D28" s="1">
        <v>0</v>
      </c>
      <c r="E28" s="1">
        <f ca="1">IF(E$2&gt;TODAY(),NA(),(COUNTIF('Match Grid'!F$7:$F$7,"*"&amp;'Per Match'!$C28&amp;"*")*3)+(COUNTIF('Match Grid'!E$8:$F$8,"*"&amp;'Per Match'!$C28&amp;"*")*2)++COUNTIF('Match Grid'!E$9:$F$9,"*"&amp;'Per Match'!$C28&amp;"*"))</f>
        <v>0</v>
      </c>
      <c r="F28" s="1">
        <f ca="1">IF(F$2&gt;TODAY(),NA(),(COUNTIF('Match Grid'!$F$7:G$7,"*"&amp;'Per Match'!$C28&amp;"*")*3)+(COUNTIF('Match Grid'!F$8:$F$8,"*"&amp;'Per Match'!$C28&amp;"*")*2)++COUNTIF('Match Grid'!F$9:$F$9,"*"&amp;'Per Match'!$C28&amp;"*"))</f>
        <v>0</v>
      </c>
      <c r="G28" s="1">
        <f ca="1">IF(G$2&gt;TODAY(),NA(),(COUNTIF('Match Grid'!$F$7:H$7,"*"&amp;'Per Match'!$C28&amp;"*")*3)+(COUNTIF('Match Grid'!$F$8:G$8,"*"&amp;'Per Match'!$C28&amp;"*")*2)++COUNTIF('Match Grid'!$F$9:G$9,"*"&amp;'Per Match'!$C28&amp;"*"))</f>
        <v>0</v>
      </c>
      <c r="H28" s="1">
        <f ca="1">IF(H$2&gt;TODAY(),NA(),(COUNTIF('Match Grid'!$F$7:I$7,"*"&amp;'Per Match'!$C28&amp;"*")*3)+(COUNTIF('Match Grid'!$F$8:H$8,"*"&amp;'Per Match'!$C28&amp;"*")*2)++COUNTIF('Match Grid'!$F$9:H$9,"*"&amp;'Per Match'!$C28&amp;"*"))</f>
        <v>0</v>
      </c>
      <c r="I28" s="39">
        <f ca="1">IF(I$2&gt;TODAY(),NA(),(COUNTIF('Match Grid'!$F$7:J$7,"*"&amp;'Per Match'!$C28&amp;"*")*3)+(COUNTIF('Match Grid'!$F$8:I$8,"*"&amp;'Per Match'!$C28&amp;"*")*2)++COUNTIF('Match Grid'!$F$9:I$9,"*"&amp;'Per Match'!$C28&amp;"*"))</f>
        <v>0</v>
      </c>
      <c r="J28" s="1">
        <f ca="1">IF(J$2&gt;TODAY(),NA(),(COUNTIF('Match Grid'!$F$7:K$7,"*"&amp;'Per Match'!$C28&amp;"*")*3)+(COUNTIF('Match Grid'!$F$8:J$8,"*"&amp;'Per Match'!$C28&amp;"*")*2)++COUNTIF('Match Grid'!$F$9:J$9,"*"&amp;'Per Match'!$C28&amp;"*"))</f>
        <v>0</v>
      </c>
      <c r="K28" s="1">
        <f ca="1">IF(K$2&gt;TODAY(),NA(),(COUNTIF('Match Grid'!$F$7:L$7,"*"&amp;'Per Match'!$C28&amp;"*")*3)+(COUNTIF('Match Grid'!$F$8:K$8,"*"&amp;'Per Match'!$C28&amp;"*")*2)++COUNTIF('Match Grid'!$F$9:K$9,"*"&amp;'Per Match'!$C28&amp;"*"))</f>
        <v>0</v>
      </c>
      <c r="L28" s="1">
        <f ca="1">IF(L$2&gt;TODAY(),NA(),(COUNTIF('Match Grid'!$F$7:M$7,"*"&amp;'Per Match'!$C28&amp;"*")*3)+(COUNTIF('Match Grid'!$F$8:L$8,"*"&amp;'Per Match'!$C28&amp;"*")*2)++COUNTIF('Match Grid'!$F$9:L$9,"*"&amp;'Per Match'!$C28&amp;"*"))</f>
        <v>0</v>
      </c>
      <c r="M28" s="1">
        <f ca="1">IF(M$2&gt;TODAY(),NA(),(COUNTIF('Match Grid'!$F$7:N$7,"*"&amp;'Per Match'!$C28&amp;"*")*3)+(COUNTIF('Match Grid'!$F$8:M$8,"*"&amp;'Per Match'!$C28&amp;"*")*2)++COUNTIF('Match Grid'!$F$9:M$9,"*"&amp;'Per Match'!$C28&amp;"*"))</f>
        <v>0</v>
      </c>
      <c r="N28" s="39">
        <f ca="1">IF(N$2&gt;TODAY(),NA(),(COUNTIF('Match Grid'!$F$7:O$7,"*"&amp;'Per Match'!$C28&amp;"*")*3)+(COUNTIF('Match Grid'!$F$8:N$8,"*"&amp;'Per Match'!$C28&amp;"*")*2)++COUNTIF('Match Grid'!$F$9:N$9,"*"&amp;'Per Match'!$C28&amp;"*"))</f>
        <v>0</v>
      </c>
      <c r="O28" s="1">
        <f ca="1">IF(O$2&gt;TODAY(),NA(),(COUNTIF('Match Grid'!$F$7:P$7,"*"&amp;'Per Match'!$C28&amp;"*")*3)+(COUNTIF('Match Grid'!$F$8:O$8,"*"&amp;'Per Match'!$C28&amp;"*")*2)++COUNTIF('Match Grid'!$F$9:O$9,"*"&amp;'Per Match'!$C28&amp;"*"))</f>
        <v>0</v>
      </c>
      <c r="P28" s="1">
        <f ca="1">IF(P$2&gt;TODAY(),NA(),(COUNTIF('Match Grid'!$F$7:Q$7,"*"&amp;'Per Match'!$C28&amp;"*")*3)+(COUNTIF('Match Grid'!$F$8:P$8,"*"&amp;'Per Match'!$C28&amp;"*")*2)++COUNTIF('Match Grid'!$F$9:P$9,"*"&amp;'Per Match'!$C28&amp;"*"))</f>
        <v>0</v>
      </c>
      <c r="Q28" s="1">
        <f ca="1">IF(Q$2&gt;TODAY(),NA(),(COUNTIF('Match Grid'!$F$7:R$7,"*"&amp;'Per Match'!$C28&amp;"*")*3)+(COUNTIF('Match Grid'!$F$8:Q$8,"*"&amp;'Per Match'!$C28&amp;"*")*2)++COUNTIF('Match Grid'!$F$9:Q$9,"*"&amp;'Per Match'!$C28&amp;"*"))</f>
        <v>0</v>
      </c>
      <c r="R28" s="1">
        <f ca="1">IF(R$2&gt;TODAY(),NA(),(COUNTIF('Match Grid'!$F$7:S$7,"*"&amp;'Per Match'!$C28&amp;"*")*3)+(COUNTIF('Match Grid'!$F$8:R$8,"*"&amp;'Per Match'!$C28&amp;"*")*2)++COUNTIF('Match Grid'!$F$9:R$9,"*"&amp;'Per Match'!$C28&amp;"*"))</f>
        <v>0</v>
      </c>
      <c r="S28" s="39">
        <f ca="1">IF(S$2&gt;TODAY(),NA(),(COUNTIF('Match Grid'!$F$7:T$7,"*"&amp;'Per Match'!$C28&amp;"*")*3)+(COUNTIF('Match Grid'!$F$8:S$8,"*"&amp;'Per Match'!$C28&amp;"*")*2)++COUNTIF('Match Grid'!$F$9:S$9,"*"&amp;'Per Match'!$C28&amp;"*"))</f>
        <v>0</v>
      </c>
      <c r="T28" s="1">
        <f ca="1">IF(T$2&gt;TODAY(),NA(),(COUNTIF('Match Grid'!$F$7:U$7,"*"&amp;'Per Match'!$C28&amp;"*")*3)+(COUNTIF('Match Grid'!$F$8:T$8,"*"&amp;'Per Match'!$C28&amp;"*")*2)++COUNTIF('Match Grid'!$F$9:T$9,"*"&amp;'Per Match'!$C28&amp;"*"))</f>
        <v>0</v>
      </c>
      <c r="U28" s="1">
        <f ca="1">IF(U$2&gt;TODAY(),NA(),(COUNTIF('Match Grid'!$F$7:V$7,"*"&amp;'Per Match'!$C28&amp;"*")*3)+(COUNTIF('Match Grid'!$F$8:U$8,"*"&amp;'Per Match'!$C28&amp;"*")*2)++COUNTIF('Match Grid'!$F$9:U$9,"*"&amp;'Per Match'!$C28&amp;"*"))</f>
        <v>0</v>
      </c>
      <c r="V28" s="1">
        <f ca="1">IF(V$2&gt;TODAY(),NA(),(COUNTIF('Match Grid'!$F$7:W$7,"*"&amp;'Per Match'!$C28&amp;"*")*3)+(COUNTIF('Match Grid'!$F$8:V$8,"*"&amp;'Per Match'!$C28&amp;"*")*2)++COUNTIF('Match Grid'!$F$9:V$9,"*"&amp;'Per Match'!$C28&amp;"*"))</f>
        <v>0</v>
      </c>
      <c r="W28" s="1">
        <f ca="1">IF(W$2&gt;TODAY(),NA(),(COUNTIF('Match Grid'!$F$7:X$7,"*"&amp;'Per Match'!$C28&amp;"*")*3)+(COUNTIF('Match Grid'!$F$8:W$8,"*"&amp;'Per Match'!$C28&amp;"*")*2)++COUNTIF('Match Grid'!$F$9:W$9,"*"&amp;'Per Match'!$C28&amp;"*"))</f>
        <v>0</v>
      </c>
      <c r="X28" s="39">
        <f ca="1">IF(X$2&gt;TODAY(),NA(),(COUNTIF('Match Grid'!$F$7:Y$7,"*"&amp;'Per Match'!$C28&amp;"*")*3)+(COUNTIF('Match Grid'!$F$8:X$8,"*"&amp;'Per Match'!$C28&amp;"*")*2)++COUNTIF('Match Grid'!$F$9:X$9,"*"&amp;'Per Match'!$C28&amp;"*"))</f>
        <v>0</v>
      </c>
      <c r="Y28" s="1">
        <f ca="1">IF(Y$2&gt;TODAY(),NA(),(COUNTIF('Match Grid'!$F$7:Z$7,"*"&amp;'Per Match'!$C28&amp;"*")*3)+(COUNTIF('Match Grid'!$F$8:Y$8,"*"&amp;'Per Match'!$C28&amp;"*")*2)++COUNTIF('Match Grid'!$F$9:Y$9,"*"&amp;'Per Match'!$C28&amp;"*"))</f>
        <v>0</v>
      </c>
      <c r="Z28" s="1">
        <f ca="1">IF(Z$2&gt;TODAY(),NA(),(COUNTIF('Match Grid'!$F$7:AA$7,"*"&amp;'Per Match'!$C28&amp;"*")*3)+(COUNTIF('Match Grid'!$F$8:Z$8,"*"&amp;'Per Match'!$C28&amp;"*")*2)++COUNTIF('Match Grid'!$F$9:Z$9,"*"&amp;'Per Match'!$C28&amp;"*"))</f>
        <v>0</v>
      </c>
      <c r="AA28" s="1">
        <f ca="1">IF(AA$2&gt;TODAY(),NA(),(COUNTIF('Match Grid'!$F$7:AB$7,"*"&amp;'Per Match'!$C28&amp;"*")*3)+(COUNTIF('Match Grid'!$F$8:AA$8,"*"&amp;'Per Match'!$C28&amp;"*")*2)++COUNTIF('Match Grid'!$F$9:AA$9,"*"&amp;'Per Match'!$C28&amp;"*"))</f>
        <v>0</v>
      </c>
      <c r="AB28" s="1">
        <f ca="1">IF(AB$2&gt;TODAY(),NA(),(COUNTIF('Match Grid'!$F$7:AC$7,"*"&amp;'Per Match'!$C28&amp;"*")*3)+(COUNTIF('Match Grid'!$F$8:AB$8,"*"&amp;'Per Match'!$C28&amp;"*")*2)++COUNTIF('Match Grid'!$F$9:AB$9,"*"&amp;'Per Match'!$C28&amp;"*"))</f>
        <v>0</v>
      </c>
      <c r="AC28" s="39">
        <f ca="1">IF(AC$2&gt;TODAY(),NA(),(COUNTIF('Match Grid'!$F$7:AD$7,"*"&amp;'Per Match'!$C28&amp;"*")*3)+(COUNTIF('Match Grid'!$F$8:AC$8,"*"&amp;'Per Match'!$C28&amp;"*")*2)++COUNTIF('Match Grid'!$F$9:AC$9,"*"&amp;'Per Match'!$C28&amp;"*"))</f>
        <v>0</v>
      </c>
      <c r="AD28" s="1">
        <f ca="1">IF(AD$2&gt;TODAY(),NA(),(COUNTIF('Match Grid'!$F$7:AE$7,"*"&amp;'Per Match'!$C28&amp;"*")*3)+(COUNTIF('Match Grid'!$F$8:AD$8,"*"&amp;'Per Match'!$C28&amp;"*")*2)++COUNTIF('Match Grid'!$F$9:AD$9,"*"&amp;'Per Match'!$C28&amp;"*"))</f>
        <v>0</v>
      </c>
      <c r="AE28" s="1">
        <f ca="1">IF(AE$2&gt;TODAY(),NA(),(COUNTIF('Match Grid'!$F$7:AF$7,"*"&amp;'Per Match'!$C28&amp;"*")*3)+(COUNTIF('Match Grid'!$F$8:AE$8,"*"&amp;'Per Match'!$C28&amp;"*")*2)++COUNTIF('Match Grid'!$F$9:AE$9,"*"&amp;'Per Match'!$C28&amp;"*"))</f>
        <v>0</v>
      </c>
      <c r="AF28" s="1">
        <f ca="1">IF(AF$2&gt;TODAY(),NA(),(COUNTIF('Match Grid'!$F$7:AG$7,"*"&amp;'Per Match'!$C28&amp;"*")*3)+(COUNTIF('Match Grid'!$F$8:AF$8,"*"&amp;'Per Match'!$C28&amp;"*")*2)++COUNTIF('Match Grid'!$F$9:AF$9,"*"&amp;'Per Match'!$C28&amp;"*"))</f>
        <v>0</v>
      </c>
      <c r="AG28" s="1">
        <f ca="1">IF(AG$2&gt;TODAY(),NA(),(COUNTIF('Match Grid'!$F$7:AH$7,"*"&amp;'Per Match'!$C28&amp;"*")*3)+(COUNTIF('Match Grid'!$F$8:AG$8,"*"&amp;'Per Match'!$C28&amp;"*")*2)++COUNTIF('Match Grid'!$F$9:AG$9,"*"&amp;'Per Match'!$C28&amp;"*"))</f>
        <v>0</v>
      </c>
      <c r="AH28" s="39">
        <f ca="1">IF(AH$2&gt;TODAY(),NA(),(COUNTIF('Match Grid'!$F$7:AI$7,"*"&amp;'Per Match'!$C28&amp;"*")*3)+(COUNTIF('Match Grid'!$F$8:AH$8,"*"&amp;'Per Match'!$C28&amp;"*")*2)++COUNTIF('Match Grid'!$F$9:AH$9,"*"&amp;'Per Match'!$C28&amp;"*"))</f>
        <v>0</v>
      </c>
      <c r="AI28" s="1">
        <f ca="1">IF(AI$2&gt;TODAY(),NA(),(COUNTIF('Match Grid'!$F$7:AJ$7,"*"&amp;'Per Match'!$C28&amp;"*")*3)+(COUNTIF('Match Grid'!$F$8:AI$8,"*"&amp;'Per Match'!$C28&amp;"*")*2)++COUNTIF('Match Grid'!$F$9:AI$9,"*"&amp;'Per Match'!$C28&amp;"*"))</f>
        <v>0</v>
      </c>
      <c r="AJ28" s="1">
        <f ca="1">IF(AJ$2&gt;TODAY(),NA(),(COUNTIF('Match Grid'!$F$7:AK$7,"*"&amp;'Per Match'!$C28&amp;"*")*3)+(COUNTIF('Match Grid'!$F$8:AJ$8,"*"&amp;'Per Match'!$C28&amp;"*")*2)++COUNTIF('Match Grid'!$F$9:AJ$9,"*"&amp;'Per Match'!$C28&amp;"*"))</f>
        <v>0</v>
      </c>
      <c r="AK28" s="1">
        <f ca="1">IF(AK$2&gt;TODAY(),NA(),(COUNTIF('Match Grid'!$F$7:AL$7,"*"&amp;'Per Match'!$C28&amp;"*")*3)+(COUNTIF('Match Grid'!$F$8:AK$8,"*"&amp;'Per Match'!$C28&amp;"*")*2)++COUNTIF('Match Grid'!$F$9:AK$9,"*"&amp;'Per Match'!$C28&amp;"*"))</f>
        <v>0</v>
      </c>
      <c r="AL28" s="1">
        <f ca="1">IF(AL$2&gt;TODAY(),NA(),(COUNTIF('Match Grid'!$F$7:AM$7,"*"&amp;'Per Match'!$C28&amp;"*")*3)+(COUNTIF('Match Grid'!$F$8:AL$8,"*"&amp;'Per Match'!$C28&amp;"*")*2)++COUNTIF('Match Grid'!$F$9:AL$9,"*"&amp;'Per Match'!$C28&amp;"*"))</f>
        <v>0</v>
      </c>
      <c r="AM28" s="39">
        <f ca="1">IF(AM$2&gt;TODAY(),NA(),(COUNTIF('Match Grid'!$F$7:AN$7,"*"&amp;'Per Match'!$C28&amp;"*")*3)+(COUNTIF('Match Grid'!$F$8:AM$8,"*"&amp;'Per Match'!$C28&amp;"*")*2)++COUNTIF('Match Grid'!$F$9:AM$9,"*"&amp;'Per Match'!$C28&amp;"*"))</f>
        <v>0</v>
      </c>
      <c r="AN28" s="1">
        <f ca="1">IF(AN$2&gt;TODAY(),NA(),(COUNTIF('Match Grid'!$F$7:AO$7,"*"&amp;'Per Match'!$C28&amp;"*")*3)+(COUNTIF('Match Grid'!$F$8:AN$8,"*"&amp;'Per Match'!$C28&amp;"*")*2)++COUNTIF('Match Grid'!$F$9:AN$9,"*"&amp;'Per Match'!$C28&amp;"*"))</f>
        <v>0</v>
      </c>
      <c r="AO28" s="1">
        <f ca="1">IF(AO$2&gt;TODAY(),NA(),(COUNTIF('Match Grid'!$F$7:AP$7,"*"&amp;'Per Match'!$C28&amp;"*")*3)+(COUNTIF('Match Grid'!$F$8:AO$8,"*"&amp;'Per Match'!$C28&amp;"*")*2)++COUNTIF('Match Grid'!$F$9:AO$9,"*"&amp;'Per Match'!$C28&amp;"*"))</f>
        <v>0</v>
      </c>
      <c r="AP28" s="1">
        <f ca="1">IF(AP$2&gt;TODAY(),NA(),(COUNTIF('Match Grid'!$F$7:AQ$7,"*"&amp;'Per Match'!$C28&amp;"*")*3)+(COUNTIF('Match Grid'!$F$8:AP$8,"*"&amp;'Per Match'!$C28&amp;"*")*2)++COUNTIF('Match Grid'!$F$9:AP$9,"*"&amp;'Per Match'!$C28&amp;"*"))</f>
        <v>0</v>
      </c>
      <c r="AQ28" s="1">
        <f ca="1">IF(AQ$2&gt;TODAY(),NA(),(COUNTIF('Match Grid'!$F$7:AR$7,"*"&amp;'Per Match'!$C28&amp;"*")*3)+(COUNTIF('Match Grid'!$F$8:AQ$8,"*"&amp;'Per Match'!$C28&amp;"*")*2)++COUNTIF('Match Grid'!$F$9:AQ$9,"*"&amp;'Per Match'!$C28&amp;"*"))</f>
        <v>0</v>
      </c>
      <c r="AR28" s="1">
        <f ca="1">IF(AR$2&gt;TODAY(),NA(),(COUNTIF('Match Grid'!$F$7:AS$7,"*"&amp;'Per Match'!$C28&amp;"*")*3)+(COUNTIF('Match Grid'!$F$8:AR$8,"*"&amp;'Per Match'!$C28&amp;"*")*2)++COUNTIF('Match Grid'!$F$9:AR$9,"*"&amp;'Per Match'!$C28&amp;"*"))</f>
        <v>0</v>
      </c>
      <c r="AS28" s="39">
        <f ca="1">IF(AS$2&gt;TODAY(),NA(),(COUNTIF('Match Grid'!$F$7:AT$7,"*"&amp;'Per Match'!$C28&amp;"*")*3)+(COUNTIF('Match Grid'!$F$8:AS$8,"*"&amp;'Per Match'!$C28&amp;"*")*2)++COUNTIF('Match Grid'!$F$9:AS$9,"*"&amp;'Per Match'!$C28&amp;"*"))</f>
        <v>0</v>
      </c>
    </row>
    <row r="29" spans="2:45" x14ac:dyDescent="0.2">
      <c r="B29" s="2">
        <v>57</v>
      </c>
      <c r="C29" s="2" t="s">
        <v>110</v>
      </c>
      <c r="D29" s="1">
        <v>0</v>
      </c>
      <c r="E29" s="1">
        <f ca="1">IF(E$2&gt;TODAY(),NA(),(COUNTIF('Match Grid'!F$7:$F$7,"*"&amp;'Per Match'!$C29&amp;"*")*3)+(COUNTIF('Match Grid'!E$8:$F$8,"*"&amp;'Per Match'!$C29&amp;"*")*2)++COUNTIF('Match Grid'!E$9:$F$9,"*"&amp;'Per Match'!$C29&amp;"*"))</f>
        <v>0</v>
      </c>
      <c r="F29" s="1">
        <f ca="1">IF(F$2&gt;TODAY(),NA(),(COUNTIF('Match Grid'!$F$7:G$7,"*"&amp;'Per Match'!$C29&amp;"*")*3)+(COUNTIF('Match Grid'!F$8:$F$8,"*"&amp;'Per Match'!$C29&amp;"*")*2)++COUNTIF('Match Grid'!F$9:$F$9,"*"&amp;'Per Match'!$C29&amp;"*"))</f>
        <v>0</v>
      </c>
      <c r="G29" s="1">
        <f ca="1">IF(G$2&gt;TODAY(),NA(),(COUNTIF('Match Grid'!$F$7:H$7,"*"&amp;'Per Match'!$C29&amp;"*")*3)+(COUNTIF('Match Grid'!$F$8:G$8,"*"&amp;'Per Match'!$C29&amp;"*")*2)++COUNTIF('Match Grid'!$F$9:G$9,"*"&amp;'Per Match'!$C29&amp;"*"))</f>
        <v>0</v>
      </c>
      <c r="H29" s="1">
        <f ca="1">IF(H$2&gt;TODAY(),NA(),(COUNTIF('Match Grid'!$F$7:I$7,"*"&amp;'Per Match'!$C29&amp;"*")*3)+(COUNTIF('Match Grid'!$F$8:H$8,"*"&amp;'Per Match'!$C29&amp;"*")*2)++COUNTIF('Match Grid'!$F$9:H$9,"*"&amp;'Per Match'!$C29&amp;"*"))</f>
        <v>0</v>
      </c>
      <c r="I29" s="39">
        <f ca="1">IF(I$2&gt;TODAY(),NA(),(COUNTIF('Match Grid'!$F$7:J$7,"*"&amp;'Per Match'!$C29&amp;"*")*3)+(COUNTIF('Match Grid'!$F$8:I$8,"*"&amp;'Per Match'!$C29&amp;"*")*2)++COUNTIF('Match Grid'!$F$9:I$9,"*"&amp;'Per Match'!$C29&amp;"*"))</f>
        <v>0</v>
      </c>
      <c r="J29" s="1">
        <f ca="1">IF(J$2&gt;TODAY(),NA(),(COUNTIF('Match Grid'!$F$7:K$7,"*"&amp;'Per Match'!$C29&amp;"*")*3)+(COUNTIF('Match Grid'!$F$8:J$8,"*"&amp;'Per Match'!$C29&amp;"*")*2)++COUNTIF('Match Grid'!$F$9:J$9,"*"&amp;'Per Match'!$C29&amp;"*"))</f>
        <v>0</v>
      </c>
      <c r="K29" s="1">
        <f ca="1">IF(K$2&gt;TODAY(),NA(),(COUNTIF('Match Grid'!$F$7:L$7,"*"&amp;'Per Match'!$C29&amp;"*")*3)+(COUNTIF('Match Grid'!$F$8:K$8,"*"&amp;'Per Match'!$C29&amp;"*")*2)++COUNTIF('Match Grid'!$F$9:K$9,"*"&amp;'Per Match'!$C29&amp;"*"))</f>
        <v>0</v>
      </c>
      <c r="L29" s="1">
        <f ca="1">IF(L$2&gt;TODAY(),NA(),(COUNTIF('Match Grid'!$F$7:M$7,"*"&amp;'Per Match'!$C29&amp;"*")*3)+(COUNTIF('Match Grid'!$F$8:L$8,"*"&amp;'Per Match'!$C29&amp;"*")*2)++COUNTIF('Match Grid'!$F$9:L$9,"*"&amp;'Per Match'!$C29&amp;"*"))</f>
        <v>0</v>
      </c>
      <c r="M29" s="1">
        <f ca="1">IF(M$2&gt;TODAY(),NA(),(COUNTIF('Match Grid'!$F$7:N$7,"*"&amp;'Per Match'!$C29&amp;"*")*3)+(COUNTIF('Match Grid'!$F$8:M$8,"*"&amp;'Per Match'!$C29&amp;"*")*2)++COUNTIF('Match Grid'!$F$9:M$9,"*"&amp;'Per Match'!$C29&amp;"*"))</f>
        <v>0</v>
      </c>
      <c r="N29" s="39">
        <f ca="1">IF(N$2&gt;TODAY(),NA(),(COUNTIF('Match Grid'!$F$7:O$7,"*"&amp;'Per Match'!$C29&amp;"*")*3)+(COUNTIF('Match Grid'!$F$8:N$8,"*"&amp;'Per Match'!$C29&amp;"*")*2)++COUNTIF('Match Grid'!$F$9:N$9,"*"&amp;'Per Match'!$C29&amp;"*"))</f>
        <v>0</v>
      </c>
      <c r="O29" s="1">
        <f ca="1">IF(O$2&gt;TODAY(),NA(),(COUNTIF('Match Grid'!$F$7:P$7,"*"&amp;'Per Match'!$C29&amp;"*")*3)+(COUNTIF('Match Grid'!$F$8:O$8,"*"&amp;'Per Match'!$C29&amp;"*")*2)++COUNTIF('Match Grid'!$F$9:O$9,"*"&amp;'Per Match'!$C29&amp;"*"))</f>
        <v>0</v>
      </c>
      <c r="P29" s="1">
        <f ca="1">IF(P$2&gt;TODAY(),NA(),(COUNTIF('Match Grid'!$F$7:Q$7,"*"&amp;'Per Match'!$C29&amp;"*")*3)+(COUNTIF('Match Grid'!$F$8:P$8,"*"&amp;'Per Match'!$C29&amp;"*")*2)++COUNTIF('Match Grid'!$F$9:P$9,"*"&amp;'Per Match'!$C29&amp;"*"))</f>
        <v>0</v>
      </c>
      <c r="Q29" s="1">
        <f ca="1">IF(Q$2&gt;TODAY(),NA(),(COUNTIF('Match Grid'!$F$7:R$7,"*"&amp;'Per Match'!$C29&amp;"*")*3)+(COUNTIF('Match Grid'!$F$8:Q$8,"*"&amp;'Per Match'!$C29&amp;"*")*2)++COUNTIF('Match Grid'!$F$9:Q$9,"*"&amp;'Per Match'!$C29&amp;"*"))</f>
        <v>0</v>
      </c>
      <c r="R29" s="1">
        <f ca="1">IF(R$2&gt;TODAY(),NA(),(COUNTIF('Match Grid'!$F$7:S$7,"*"&amp;'Per Match'!$C29&amp;"*")*3)+(COUNTIF('Match Grid'!$F$8:R$8,"*"&amp;'Per Match'!$C29&amp;"*")*2)++COUNTIF('Match Grid'!$F$9:R$9,"*"&amp;'Per Match'!$C29&amp;"*"))</f>
        <v>0</v>
      </c>
      <c r="S29" s="39">
        <f ca="1">IF(S$2&gt;TODAY(),NA(),(COUNTIF('Match Grid'!$F$7:T$7,"*"&amp;'Per Match'!$C29&amp;"*")*3)+(COUNTIF('Match Grid'!$F$8:S$8,"*"&amp;'Per Match'!$C29&amp;"*")*2)++COUNTIF('Match Grid'!$F$9:S$9,"*"&amp;'Per Match'!$C29&amp;"*"))</f>
        <v>0</v>
      </c>
      <c r="T29" s="1">
        <f ca="1">IF(T$2&gt;TODAY(),NA(),(COUNTIF('Match Grid'!$F$7:U$7,"*"&amp;'Per Match'!$C29&amp;"*")*3)+(COUNTIF('Match Grid'!$F$8:T$8,"*"&amp;'Per Match'!$C29&amp;"*")*2)++COUNTIF('Match Grid'!$F$9:T$9,"*"&amp;'Per Match'!$C29&amp;"*"))</f>
        <v>0</v>
      </c>
      <c r="U29" s="1">
        <f ca="1">IF(U$2&gt;TODAY(),NA(),(COUNTIF('Match Grid'!$F$7:V$7,"*"&amp;'Per Match'!$C29&amp;"*")*3)+(COUNTIF('Match Grid'!$F$8:U$8,"*"&amp;'Per Match'!$C29&amp;"*")*2)++COUNTIF('Match Grid'!$F$9:U$9,"*"&amp;'Per Match'!$C29&amp;"*"))</f>
        <v>0</v>
      </c>
      <c r="V29" s="1">
        <f ca="1">IF(V$2&gt;TODAY(),NA(),(COUNTIF('Match Grid'!$F$7:W$7,"*"&amp;'Per Match'!$C29&amp;"*")*3)+(COUNTIF('Match Grid'!$F$8:V$8,"*"&amp;'Per Match'!$C29&amp;"*")*2)++COUNTIF('Match Grid'!$F$9:V$9,"*"&amp;'Per Match'!$C29&amp;"*"))</f>
        <v>0</v>
      </c>
      <c r="W29" s="1">
        <f ca="1">IF(W$2&gt;TODAY(),NA(),(COUNTIF('Match Grid'!$F$7:X$7,"*"&amp;'Per Match'!$C29&amp;"*")*3)+(COUNTIF('Match Grid'!$F$8:W$8,"*"&amp;'Per Match'!$C29&amp;"*")*2)++COUNTIF('Match Grid'!$F$9:W$9,"*"&amp;'Per Match'!$C29&amp;"*"))</f>
        <v>0</v>
      </c>
      <c r="X29" s="39">
        <f ca="1">IF(X$2&gt;TODAY(),NA(),(COUNTIF('Match Grid'!$F$7:Y$7,"*"&amp;'Per Match'!$C29&amp;"*")*3)+(COUNTIF('Match Grid'!$F$8:X$8,"*"&amp;'Per Match'!$C29&amp;"*")*2)++COUNTIF('Match Grid'!$F$9:X$9,"*"&amp;'Per Match'!$C29&amp;"*"))</f>
        <v>0</v>
      </c>
      <c r="Y29" s="1">
        <f ca="1">IF(Y$2&gt;TODAY(),NA(),(COUNTIF('Match Grid'!$F$7:Z$7,"*"&amp;'Per Match'!$C29&amp;"*")*3)+(COUNTIF('Match Grid'!$F$8:Y$8,"*"&amp;'Per Match'!$C29&amp;"*")*2)++COUNTIF('Match Grid'!$F$9:Y$9,"*"&amp;'Per Match'!$C29&amp;"*"))</f>
        <v>0</v>
      </c>
      <c r="Z29" s="1">
        <f ca="1">IF(Z$2&gt;TODAY(),NA(),(COUNTIF('Match Grid'!$F$7:AA$7,"*"&amp;'Per Match'!$C29&amp;"*")*3)+(COUNTIF('Match Grid'!$F$8:Z$8,"*"&amp;'Per Match'!$C29&amp;"*")*2)++COUNTIF('Match Grid'!$F$9:Z$9,"*"&amp;'Per Match'!$C29&amp;"*"))</f>
        <v>0</v>
      </c>
      <c r="AA29" s="1">
        <f ca="1">IF(AA$2&gt;TODAY(),NA(),(COUNTIF('Match Grid'!$F$7:AB$7,"*"&amp;'Per Match'!$C29&amp;"*")*3)+(COUNTIF('Match Grid'!$F$8:AA$8,"*"&amp;'Per Match'!$C29&amp;"*")*2)++COUNTIF('Match Grid'!$F$9:AA$9,"*"&amp;'Per Match'!$C29&amp;"*"))</f>
        <v>3</v>
      </c>
      <c r="AB29" s="1">
        <f ca="1">IF(AB$2&gt;TODAY(),NA(),(COUNTIF('Match Grid'!$F$7:AC$7,"*"&amp;'Per Match'!$C29&amp;"*")*3)+(COUNTIF('Match Grid'!$F$8:AB$8,"*"&amp;'Per Match'!$C29&amp;"*")*2)++COUNTIF('Match Grid'!$F$9:AB$9,"*"&amp;'Per Match'!$C29&amp;"*"))</f>
        <v>3</v>
      </c>
      <c r="AC29" s="39">
        <f ca="1">IF(AC$2&gt;TODAY(),NA(),(COUNTIF('Match Grid'!$F$7:AD$7,"*"&amp;'Per Match'!$C29&amp;"*")*3)+(COUNTIF('Match Grid'!$F$8:AC$8,"*"&amp;'Per Match'!$C29&amp;"*")*2)++COUNTIF('Match Grid'!$F$9:AC$9,"*"&amp;'Per Match'!$C29&amp;"*"))</f>
        <v>3</v>
      </c>
      <c r="AD29" s="1">
        <f ca="1">IF(AD$2&gt;TODAY(),NA(),(COUNTIF('Match Grid'!$F$7:AE$7,"*"&amp;'Per Match'!$C29&amp;"*")*3)+(COUNTIF('Match Grid'!$F$8:AD$8,"*"&amp;'Per Match'!$C29&amp;"*")*2)++COUNTIF('Match Grid'!$F$9:AD$9,"*"&amp;'Per Match'!$C29&amp;"*"))</f>
        <v>3</v>
      </c>
      <c r="AE29" s="1">
        <f ca="1">IF(AE$2&gt;TODAY(),NA(),(COUNTIF('Match Grid'!$F$7:AF$7,"*"&amp;'Per Match'!$C29&amp;"*")*3)+(COUNTIF('Match Grid'!$F$8:AE$8,"*"&amp;'Per Match'!$C29&amp;"*")*2)++COUNTIF('Match Grid'!$F$9:AE$9,"*"&amp;'Per Match'!$C29&amp;"*"))</f>
        <v>3</v>
      </c>
      <c r="AF29" s="1">
        <f ca="1">IF(AF$2&gt;TODAY(),NA(),(COUNTIF('Match Grid'!$F$7:AG$7,"*"&amp;'Per Match'!$C29&amp;"*")*3)+(COUNTIF('Match Grid'!$F$8:AF$8,"*"&amp;'Per Match'!$C29&amp;"*")*2)++COUNTIF('Match Grid'!$F$9:AF$9,"*"&amp;'Per Match'!$C29&amp;"*"))</f>
        <v>3</v>
      </c>
      <c r="AG29" s="1">
        <f ca="1">IF(AG$2&gt;TODAY(),NA(),(COUNTIF('Match Grid'!$F$7:AH$7,"*"&amp;'Per Match'!$C29&amp;"*")*3)+(COUNTIF('Match Grid'!$F$8:AG$8,"*"&amp;'Per Match'!$C29&amp;"*")*2)++COUNTIF('Match Grid'!$F$9:AG$9,"*"&amp;'Per Match'!$C29&amp;"*"))</f>
        <v>4</v>
      </c>
      <c r="AH29" s="39">
        <f ca="1">IF(AH$2&gt;TODAY(),NA(),(COUNTIF('Match Grid'!$F$7:AI$7,"*"&amp;'Per Match'!$C29&amp;"*")*3)+(COUNTIF('Match Grid'!$F$8:AH$8,"*"&amp;'Per Match'!$C29&amp;"*")*2)++COUNTIF('Match Grid'!$F$9:AH$9,"*"&amp;'Per Match'!$C29&amp;"*"))</f>
        <v>5</v>
      </c>
      <c r="AI29" s="1">
        <f ca="1">IF(AI$2&gt;TODAY(),NA(),(COUNTIF('Match Grid'!$F$7:AJ$7,"*"&amp;'Per Match'!$C29&amp;"*")*3)+(COUNTIF('Match Grid'!$F$8:AI$8,"*"&amp;'Per Match'!$C29&amp;"*")*2)++COUNTIF('Match Grid'!$F$9:AI$9,"*"&amp;'Per Match'!$C29&amp;"*"))</f>
        <v>5</v>
      </c>
      <c r="AJ29" s="1">
        <f ca="1">IF(AJ$2&gt;TODAY(),NA(),(COUNTIF('Match Grid'!$F$7:AK$7,"*"&amp;'Per Match'!$C29&amp;"*")*3)+(COUNTIF('Match Grid'!$F$8:AJ$8,"*"&amp;'Per Match'!$C29&amp;"*")*2)++COUNTIF('Match Grid'!$F$9:AJ$9,"*"&amp;'Per Match'!$C29&amp;"*"))</f>
        <v>5</v>
      </c>
      <c r="AK29" s="1">
        <f ca="1">IF(AK$2&gt;TODAY(),NA(),(COUNTIF('Match Grid'!$F$7:AL$7,"*"&amp;'Per Match'!$C29&amp;"*")*3)+(COUNTIF('Match Grid'!$F$8:AK$8,"*"&amp;'Per Match'!$C29&amp;"*")*2)++COUNTIF('Match Grid'!$F$9:AK$9,"*"&amp;'Per Match'!$C29&amp;"*"))</f>
        <v>5</v>
      </c>
      <c r="AL29" s="1">
        <f ca="1">IF(AL$2&gt;TODAY(),NA(),(COUNTIF('Match Grid'!$F$7:AM$7,"*"&amp;'Per Match'!$C29&amp;"*")*3)+(COUNTIF('Match Grid'!$F$8:AL$8,"*"&amp;'Per Match'!$C29&amp;"*")*2)++COUNTIF('Match Grid'!$F$9:AL$9,"*"&amp;'Per Match'!$C29&amp;"*"))</f>
        <v>5</v>
      </c>
      <c r="AM29" s="39">
        <f ca="1">IF(AM$2&gt;TODAY(),NA(),(COUNTIF('Match Grid'!$F$7:AN$7,"*"&amp;'Per Match'!$C29&amp;"*")*3)+(COUNTIF('Match Grid'!$F$8:AM$8,"*"&amp;'Per Match'!$C29&amp;"*")*2)++COUNTIF('Match Grid'!$F$9:AM$9,"*"&amp;'Per Match'!$C29&amp;"*"))</f>
        <v>5</v>
      </c>
      <c r="AN29" s="1">
        <f ca="1">IF(AN$2&gt;TODAY(),NA(),(COUNTIF('Match Grid'!$F$7:AO$7,"*"&amp;'Per Match'!$C29&amp;"*")*3)+(COUNTIF('Match Grid'!$F$8:AN$8,"*"&amp;'Per Match'!$C29&amp;"*")*2)++COUNTIF('Match Grid'!$F$9:AN$9,"*"&amp;'Per Match'!$C29&amp;"*"))</f>
        <v>5</v>
      </c>
      <c r="AO29" s="1">
        <f ca="1">IF(AO$2&gt;TODAY(),NA(),(COUNTIF('Match Grid'!$F$7:AP$7,"*"&amp;'Per Match'!$C29&amp;"*")*3)+(COUNTIF('Match Grid'!$F$8:AO$8,"*"&amp;'Per Match'!$C29&amp;"*")*2)++COUNTIF('Match Grid'!$F$9:AO$9,"*"&amp;'Per Match'!$C29&amp;"*"))</f>
        <v>5</v>
      </c>
      <c r="AP29" s="1">
        <f ca="1">IF(AP$2&gt;TODAY(),NA(),(COUNTIF('Match Grid'!$F$7:AQ$7,"*"&amp;'Per Match'!$C29&amp;"*")*3)+(COUNTIF('Match Grid'!$F$8:AP$8,"*"&amp;'Per Match'!$C29&amp;"*")*2)++COUNTIF('Match Grid'!$F$9:AP$9,"*"&amp;'Per Match'!$C29&amp;"*"))</f>
        <v>5</v>
      </c>
      <c r="AQ29" s="1">
        <f ca="1">IF(AQ$2&gt;TODAY(),NA(),(COUNTIF('Match Grid'!$F$7:AR$7,"*"&amp;'Per Match'!$C29&amp;"*")*3)+(COUNTIF('Match Grid'!$F$8:AQ$8,"*"&amp;'Per Match'!$C29&amp;"*")*2)++COUNTIF('Match Grid'!$F$9:AQ$9,"*"&amp;'Per Match'!$C29&amp;"*"))</f>
        <v>5</v>
      </c>
      <c r="AR29" s="1">
        <f ca="1">IF(AR$2&gt;TODAY(),NA(),(COUNTIF('Match Grid'!$F$7:AS$7,"*"&amp;'Per Match'!$C29&amp;"*")*3)+(COUNTIF('Match Grid'!$F$8:AR$8,"*"&amp;'Per Match'!$C29&amp;"*")*2)++COUNTIF('Match Grid'!$F$9:AR$9,"*"&amp;'Per Match'!$C29&amp;"*"))</f>
        <v>5</v>
      </c>
      <c r="AS29" s="39">
        <f ca="1">IF(AS$2&gt;TODAY(),NA(),(COUNTIF('Match Grid'!$F$7:AT$7,"*"&amp;'Per Match'!$C29&amp;"*")*3)+(COUNTIF('Match Grid'!$F$8:AS$8,"*"&amp;'Per Match'!$C29&amp;"*")*2)++COUNTIF('Match Grid'!$F$9:AS$9,"*"&amp;'Per Match'!$C29&amp;"*"))</f>
        <v>5</v>
      </c>
    </row>
    <row r="30" spans="2:45" x14ac:dyDescent="0.2">
      <c r="B30" s="2"/>
      <c r="C30" s="2"/>
    </row>
  </sheetData>
  <sortState xmlns:xlrd2="http://schemas.microsoft.com/office/spreadsheetml/2017/richdata2" ref="B4:AS30">
    <sortCondition ref="B4:B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80EE-E38A-4AE4-82F6-A0F2ECCAD671}">
  <dimension ref="B2:U30"/>
  <sheetViews>
    <sheetView workbookViewId="0">
      <selection activeCell="E15" sqref="C15:E15"/>
    </sheetView>
  </sheetViews>
  <sheetFormatPr defaultRowHeight="11.25" x14ac:dyDescent="0.2"/>
  <cols>
    <col min="1" max="16384" width="9.140625" style="46"/>
  </cols>
  <sheetData>
    <row r="2" spans="2:21" x14ac:dyDescent="0.2">
      <c r="N2" s="47">
        <v>5</v>
      </c>
      <c r="O2" s="47">
        <v>10</v>
      </c>
      <c r="P2" s="47">
        <v>15</v>
      </c>
      <c r="Q2" s="47">
        <v>20</v>
      </c>
      <c r="R2" s="47">
        <v>25</v>
      </c>
      <c r="S2" s="47">
        <v>30</v>
      </c>
      <c r="T2" s="47">
        <v>35</v>
      </c>
      <c r="U2" s="47">
        <v>41</v>
      </c>
    </row>
    <row r="3" spans="2:21" x14ac:dyDescent="0.2">
      <c r="B3" s="46">
        <f>COUNTIF($E$3:E3,E3)</f>
        <v>1</v>
      </c>
      <c r="C3" s="46" t="str" cm="1">
        <f t="array" ref="C3:C30">_xlfn.SORTBY(Table2[PLAYER],Table2[POINTS],-1)</f>
        <v>Jarrod Bowen</v>
      </c>
      <c r="D3" s="46" cm="1">
        <f t="array" ref="D3:D30">_xlfn.SORTBY(Table2[POINTS],Table2[POINTS],-1)</f>
        <v>49</v>
      </c>
      <c r="E3" s="46" t="str">
        <f>INDEX(Table2[POS],MATCH(C3,Table2[PLAYER],0))</f>
        <v>FW</v>
      </c>
      <c r="G3" s="46">
        <v>1</v>
      </c>
      <c r="H3" s="46" t="s">
        <v>13</v>
      </c>
      <c r="I3" s="46" t="str" cm="1">
        <f t="array" ref="I3">INDEX($C$3:$C$26,MATCH(1,($B$3:$B$26=$G3)*($E$3:$E$26=$H3),0))</f>
        <v>Lukasz Fabianski</v>
      </c>
      <c r="J3" s="46">
        <f t="shared" ref="J3:J13" si="0">INDEX($D$3:$D$26,MATCH(I3,$C$3:$C$26,0))</f>
        <v>8</v>
      </c>
      <c r="M3" s="46" t="s">
        <v>3</v>
      </c>
      <c r="N3" s="46">
        <f ca="1">VLOOKUP($M3,'Per Match'!$C:$AS,N$2+2,0)</f>
        <v>0</v>
      </c>
      <c r="O3" s="46">
        <f ca="1">VLOOKUP($M3,'Per Match'!$C:$AS,O$2+2,0)-SUM($N3:N3)</f>
        <v>1</v>
      </c>
      <c r="P3" s="46">
        <f ca="1">VLOOKUP($M3,'Per Match'!$C:$AS,P$2+2,0)-SUM($N3:O3)</f>
        <v>4</v>
      </c>
      <c r="Q3" s="46">
        <f ca="1">VLOOKUP($M3,'Per Match'!$C:$AS,Q$2+2,0)-SUM($N3:P3)</f>
        <v>3</v>
      </c>
      <c r="R3" s="46">
        <f ca="1">VLOOKUP($M3,'Per Match'!$C:$AS,R$2+2,0)-SUM($N3:Q3)</f>
        <v>0</v>
      </c>
      <c r="S3" s="46">
        <f ca="1">VLOOKUP($M3,'Per Match'!$C:$AS,S$2+2,0)-SUM($N3:R3)</f>
        <v>0</v>
      </c>
      <c r="T3" s="46">
        <f ca="1">VLOOKUP($M3,'Per Match'!$C:$AS,T$2+2,0)-SUM($N3:S3)</f>
        <v>0</v>
      </c>
      <c r="U3" s="46">
        <f ca="1">VLOOKUP($M3,'Per Match'!$C:$AS,U$2+2,0)-SUM($N3:T3)</f>
        <v>0</v>
      </c>
    </row>
    <row r="4" spans="2:21" x14ac:dyDescent="0.2">
      <c r="B4" s="46">
        <f>COUNTIF($E$3:E4,E4)</f>
        <v>1</v>
      </c>
      <c r="C4" s="46" t="str">
        <v>Aaron Wan-Bissaka</v>
      </c>
      <c r="D4" s="46">
        <v>40</v>
      </c>
      <c r="E4" s="46" t="str">
        <f>INDEX(Table2[POS],MATCH(C4,Table2[PLAYER],0))</f>
        <v>DF</v>
      </c>
      <c r="G4" s="46">
        <v>1</v>
      </c>
      <c r="H4" s="46" t="s">
        <v>14</v>
      </c>
      <c r="I4" s="46" t="str" cm="1">
        <f t="array" ref="I4">INDEX($C$3:$C$26,MATCH(1,($B$3:$B$26=$G4)*($E$3:$E$26=$H4),0))</f>
        <v>Aaron Wan-Bissaka</v>
      </c>
      <c r="J4" s="46">
        <f t="shared" si="0"/>
        <v>40</v>
      </c>
      <c r="M4" s="46" t="s">
        <v>4</v>
      </c>
      <c r="N4" s="46">
        <f ca="1">VLOOKUP($M4,'Per Match'!$C:$AS,N$2+2,0)</f>
        <v>0</v>
      </c>
      <c r="O4" s="46">
        <f ca="1">VLOOKUP($M4,'Per Match'!$C:$AS,O$2+2,0)-SUM($N4:N4)</f>
        <v>0</v>
      </c>
      <c r="P4" s="46">
        <f ca="1">VLOOKUP($M4,'Per Match'!$C:$AS,P$2+2,0)-SUM($N4:O4)</f>
        <v>0</v>
      </c>
      <c r="Q4" s="46">
        <f ca="1">VLOOKUP($M4,'Per Match'!$C:$AS,Q$2+2,0)-SUM($N4:P4)</f>
        <v>0</v>
      </c>
      <c r="R4" s="46">
        <f ca="1">VLOOKUP($M4,'Per Match'!$C:$AS,R$2+2,0)-SUM($N4:Q4)</f>
        <v>0</v>
      </c>
      <c r="S4" s="46">
        <f ca="1">VLOOKUP($M4,'Per Match'!$C:$AS,S$2+2,0)-SUM($N4:R4)</f>
        <v>5</v>
      </c>
      <c r="T4" s="46">
        <f ca="1">VLOOKUP($M4,'Per Match'!$C:$AS,T$2+2,0)-SUM($N4:S4)</f>
        <v>0</v>
      </c>
      <c r="U4" s="46">
        <f ca="1">VLOOKUP($M4,'Per Match'!$C:$AS,U$2+2,0)-SUM($N4:T4)</f>
        <v>0</v>
      </c>
    </row>
    <row r="5" spans="2:21" x14ac:dyDescent="0.2">
      <c r="B5" s="46">
        <f>COUNTIF($E$3:E5,E5)</f>
        <v>1</v>
      </c>
      <c r="C5" s="46" t="str">
        <v>Tomas Soucek</v>
      </c>
      <c r="D5" s="46">
        <v>18</v>
      </c>
      <c r="E5" s="46" t="str">
        <f>INDEX(Table2[POS],MATCH(C5,Table2[PLAYER],0))</f>
        <v>MF</v>
      </c>
      <c r="G5" s="46">
        <v>2</v>
      </c>
      <c r="H5" s="46" t="s">
        <v>14</v>
      </c>
      <c r="I5" s="46" t="str" cm="1">
        <f t="array" ref="I5">INDEX($C$3:$C$26,MATCH(1,($B$3:$B$26=$G5)*($E$3:$E$26=$H5),0))</f>
        <v>Jean-Clair Todibo</v>
      </c>
      <c r="J5" s="46">
        <f t="shared" si="0"/>
        <v>12</v>
      </c>
      <c r="M5" s="46" t="s">
        <v>95</v>
      </c>
      <c r="N5" s="46">
        <f ca="1">VLOOKUP($M5,'Per Match'!$C:$AS,N$2+2,0)</f>
        <v>0</v>
      </c>
      <c r="O5" s="46">
        <f ca="1">VLOOKUP($M5,'Per Match'!$C:$AS,O$2+2,0)-SUM($N5:N5)</f>
        <v>0</v>
      </c>
      <c r="P5" s="46">
        <f ca="1">VLOOKUP($M5,'Per Match'!$C:$AS,P$2+2,0)-SUM($N5:O5)</f>
        <v>1</v>
      </c>
      <c r="Q5" s="46">
        <f ca="1">VLOOKUP($M5,'Per Match'!$C:$AS,Q$2+2,0)-SUM($N5:P5)</f>
        <v>5</v>
      </c>
      <c r="R5" s="46">
        <f ca="1">VLOOKUP($M5,'Per Match'!$C:$AS,R$2+2,0)-SUM($N5:Q5)</f>
        <v>0</v>
      </c>
      <c r="S5" s="46">
        <f ca="1">VLOOKUP($M5,'Per Match'!$C:$AS,S$2+2,0)-SUM($N5:R5)</f>
        <v>2</v>
      </c>
      <c r="T5" s="46">
        <f ca="1">VLOOKUP($M5,'Per Match'!$C:$AS,T$2+2,0)-SUM($N5:S5)</f>
        <v>0</v>
      </c>
      <c r="U5" s="46">
        <f ca="1">VLOOKUP($M5,'Per Match'!$C:$AS,U$2+2,0)-SUM($N5:T5)</f>
        <v>0</v>
      </c>
    </row>
    <row r="6" spans="2:21" x14ac:dyDescent="0.2">
      <c r="B6" s="46">
        <f>COUNTIF($E$3:E6,E6)</f>
        <v>2</v>
      </c>
      <c r="C6" s="46" t="str">
        <v>Crysensio Summerville</v>
      </c>
      <c r="D6" s="46">
        <v>17</v>
      </c>
      <c r="E6" s="46" t="str">
        <f>INDEX(Table2[POS],MATCH(C6,Table2[PLAYER],0))</f>
        <v>FW</v>
      </c>
      <c r="G6" s="46">
        <v>3</v>
      </c>
      <c r="H6" s="46" t="s">
        <v>14</v>
      </c>
      <c r="I6" s="46" t="str" cm="1">
        <f t="array" ref="I6">INDEX($C$3:$C$26,MATCH(1,($B$3:$B$26=$G6)*($E$3:$E$26=$H6),0))</f>
        <v>Max Kilman</v>
      </c>
      <c r="J6" s="46">
        <f t="shared" si="0"/>
        <v>12</v>
      </c>
      <c r="M6" s="46" t="s">
        <v>5</v>
      </c>
      <c r="N6" s="46">
        <f ca="1">VLOOKUP($M6,'Per Match'!$C:$AS,N$2+2,0)</f>
        <v>0</v>
      </c>
      <c r="O6" s="46">
        <f ca="1">VLOOKUP($M6,'Per Match'!$C:$AS,O$2+2,0)-SUM($N6:N6)</f>
        <v>1</v>
      </c>
      <c r="P6" s="46">
        <f ca="1">VLOOKUP($M6,'Per Match'!$C:$AS,P$2+2,0)-SUM($N6:O6)</f>
        <v>0</v>
      </c>
      <c r="Q6" s="46">
        <f ca="1">VLOOKUP($M6,'Per Match'!$C:$AS,Q$2+2,0)-SUM($N6:P6)</f>
        <v>0</v>
      </c>
      <c r="R6" s="46">
        <f ca="1">VLOOKUP($M6,'Per Match'!$C:$AS,R$2+2,0)-SUM($N6:Q6)</f>
        <v>0</v>
      </c>
      <c r="S6" s="46">
        <f ca="1">VLOOKUP($M6,'Per Match'!$C:$AS,S$2+2,0)-SUM($N6:R6)</f>
        <v>0</v>
      </c>
      <c r="T6" s="46">
        <f ca="1">VLOOKUP($M6,'Per Match'!$C:$AS,T$2+2,0)-SUM($N6:S6)</f>
        <v>0</v>
      </c>
      <c r="U6" s="46">
        <f ca="1">VLOOKUP($M6,'Per Match'!$C:$AS,U$2+2,0)-SUM($N6:T6)</f>
        <v>3</v>
      </c>
    </row>
    <row r="7" spans="2:21" x14ac:dyDescent="0.2">
      <c r="B7" s="46">
        <f>COUNTIF($E$3:E7,E7)</f>
        <v>3</v>
      </c>
      <c r="C7" s="46" t="str">
        <v>Mohammed Kudus</v>
      </c>
      <c r="D7" s="46">
        <v>17</v>
      </c>
      <c r="E7" s="46" t="str">
        <f>INDEX(Table2[POS],MATCH(C7,Table2[PLAYER],0))</f>
        <v>FW</v>
      </c>
      <c r="G7" s="46">
        <v>1</v>
      </c>
      <c r="H7" s="46" t="s">
        <v>16</v>
      </c>
      <c r="I7" s="46" t="str" cm="1">
        <f t="array" ref="I7">INDEX($C$3:$C$26,MATCH(1,($B$3:$B$26=$G7)*($E$3:$E$26=$H7),0))</f>
        <v>Tomas Soucek</v>
      </c>
      <c r="J7" s="46">
        <f t="shared" si="0"/>
        <v>18</v>
      </c>
      <c r="M7" s="46" t="s">
        <v>80</v>
      </c>
      <c r="N7" s="46">
        <f ca="1">VLOOKUP($M7,'Per Match'!$C:$AS,N$2+2,0)</f>
        <v>0</v>
      </c>
      <c r="O7" s="46">
        <f ca="1">VLOOKUP($M7,'Per Match'!$C:$AS,O$2+2,0)-SUM($N7:N7)</f>
        <v>6</v>
      </c>
      <c r="P7" s="46">
        <f ca="1">VLOOKUP($M7,'Per Match'!$C:$AS,P$2+2,0)-SUM($N7:O7)</f>
        <v>6</v>
      </c>
      <c r="Q7" s="46">
        <f ca="1">VLOOKUP($M7,'Per Match'!$C:$AS,Q$2+2,0)-SUM($N7:P7)</f>
        <v>0</v>
      </c>
      <c r="R7" s="46">
        <f ca="1">VLOOKUP($M7,'Per Match'!$C:$AS,R$2+2,0)-SUM($N7:Q7)</f>
        <v>5</v>
      </c>
      <c r="S7" s="46">
        <f ca="1">VLOOKUP($M7,'Per Match'!$C:$AS,S$2+2,0)-SUM($N7:R7)</f>
        <v>0</v>
      </c>
      <c r="T7" s="46">
        <f ca="1">VLOOKUP($M7,'Per Match'!$C:$AS,T$2+2,0)-SUM($N7:S7)</f>
        <v>0</v>
      </c>
      <c r="U7" s="46">
        <f ca="1">VLOOKUP($M7,'Per Match'!$C:$AS,U$2+2,0)-SUM($N7:T7)</f>
        <v>0</v>
      </c>
    </row>
    <row r="8" spans="2:21" x14ac:dyDescent="0.2">
      <c r="B8" s="46">
        <f>COUNTIF($E$3:E8,E8)</f>
        <v>2</v>
      </c>
      <c r="C8" s="46" t="str">
        <v>Jean-Clair Todibo</v>
      </c>
      <c r="D8" s="46">
        <v>12</v>
      </c>
      <c r="E8" s="46" t="str">
        <f>INDEX(Table2[POS],MATCH(C8,Table2[PLAYER],0))</f>
        <v>DF</v>
      </c>
      <c r="G8" s="46">
        <v>2</v>
      </c>
      <c r="H8" s="46" t="str">
        <f>IF(COUNTIF($E$3:$E$13,"DF")&lt;5,"MF","DF")</f>
        <v>MF</v>
      </c>
      <c r="I8" s="46" t="str" cm="1">
        <f t="array" ref="I8">INDEX($C$3:$C$26,MATCH(1,($B$3:$B$26=$G8)*($E$3:$E$26=$H8),0))</f>
        <v>Lucas Paqueta</v>
      </c>
      <c r="J8" s="46">
        <f t="shared" si="0"/>
        <v>11</v>
      </c>
      <c r="M8" s="46" t="s">
        <v>118</v>
      </c>
      <c r="N8" s="46">
        <f ca="1">VLOOKUP($M8,'Per Match'!$C:$AS,N$2+2,0)</f>
        <v>0</v>
      </c>
      <c r="O8" s="46">
        <f ca="1">VLOOKUP($M8,'Per Match'!$C:$AS,O$2+2,0)-SUM($N8:N8)</f>
        <v>0</v>
      </c>
      <c r="P8" s="46">
        <f ca="1">VLOOKUP($M8,'Per Match'!$C:$AS,P$2+2,0)-SUM($N8:O8)</f>
        <v>0</v>
      </c>
      <c r="Q8" s="46">
        <f ca="1">VLOOKUP($M8,'Per Match'!$C:$AS,Q$2+2,0)-SUM($N8:P8)</f>
        <v>0</v>
      </c>
      <c r="R8" s="46">
        <f ca="1">VLOOKUP($M8,'Per Match'!$C:$AS,R$2+2,0)-SUM($N8:Q8)</f>
        <v>0</v>
      </c>
      <c r="S8" s="46">
        <f ca="1">VLOOKUP($M8,'Per Match'!$C:$AS,S$2+2,0)-SUM($N8:R8)</f>
        <v>3</v>
      </c>
      <c r="T8" s="46">
        <f ca="1">VLOOKUP($M8,'Per Match'!$C:$AS,T$2+2,0)-SUM($N8:S8)</f>
        <v>3</v>
      </c>
      <c r="U8" s="46">
        <f ca="1">VLOOKUP($M8,'Per Match'!$C:$AS,U$2+2,0)-SUM($N8:T8)</f>
        <v>0</v>
      </c>
    </row>
    <row r="9" spans="2:21" x14ac:dyDescent="0.2">
      <c r="B9" s="46">
        <f>COUNTIF($E$3:E9,E9)</f>
        <v>3</v>
      </c>
      <c r="C9" s="46" t="str">
        <v>Max Kilman</v>
      </c>
      <c r="D9" s="46">
        <v>12</v>
      </c>
      <c r="E9" s="46" t="str">
        <f>INDEX(Table2[POS],MATCH(C9,Table2[PLAYER],0))</f>
        <v>DF</v>
      </c>
      <c r="G9" s="46">
        <v>3</v>
      </c>
      <c r="H9" s="46" t="s">
        <v>16</v>
      </c>
      <c r="I9" s="46" t="str" cm="1">
        <f t="array" ref="I9">INDEX($C$3:$C$26,MATCH(1,($B$3:$B$26=$G9)*($E$3:$E$26=$H9),0))</f>
        <v>Carlos Soler</v>
      </c>
      <c r="J9" s="46">
        <f t="shared" si="0"/>
        <v>8</v>
      </c>
      <c r="M9" s="46" t="s">
        <v>6</v>
      </c>
      <c r="N9" s="46">
        <f ca="1">VLOOKUP($M9,'Per Match'!$C:$AS,N$2+2,0)</f>
        <v>0</v>
      </c>
      <c r="O9" s="46">
        <f ca="1">VLOOKUP($M9,'Per Match'!$C:$AS,O$2+2,0)-SUM($N9:N9)</f>
        <v>1</v>
      </c>
      <c r="P9" s="46">
        <f ca="1">VLOOKUP($M9,'Per Match'!$C:$AS,P$2+2,0)-SUM($N9:O9)</f>
        <v>0</v>
      </c>
      <c r="Q9" s="46">
        <f ca="1">VLOOKUP($M9,'Per Match'!$C:$AS,Q$2+2,0)-SUM($N9:P9)</f>
        <v>0</v>
      </c>
      <c r="R9" s="46">
        <f ca="1">VLOOKUP($M9,'Per Match'!$C:$AS,R$2+2,0)-SUM($N9:Q9)</f>
        <v>0</v>
      </c>
      <c r="S9" s="46">
        <f ca="1">VLOOKUP($M9,'Per Match'!$C:$AS,S$2+2,0)-SUM($N9:R9)</f>
        <v>0</v>
      </c>
      <c r="T9" s="46">
        <f ca="1">VLOOKUP($M9,'Per Match'!$C:$AS,T$2+2,0)-SUM($N9:S9)</f>
        <v>0</v>
      </c>
      <c r="U9" s="46">
        <f ca="1">VLOOKUP($M9,'Per Match'!$C:$AS,U$2+2,0)-SUM($N9:T9)</f>
        <v>0</v>
      </c>
    </row>
    <row r="10" spans="2:21" x14ac:dyDescent="0.2">
      <c r="B10" s="46">
        <f>COUNTIF($E$3:E10,E10)</f>
        <v>2</v>
      </c>
      <c r="C10" s="46" t="str">
        <v>Lucas Paqueta</v>
      </c>
      <c r="D10" s="46">
        <v>11</v>
      </c>
      <c r="E10" s="46" t="str">
        <f>INDEX(Table2[POS],MATCH(C10,Table2[PLAYER],0))</f>
        <v>MF</v>
      </c>
      <c r="G10" s="46">
        <v>4</v>
      </c>
      <c r="H10" s="46" t="s">
        <v>16</v>
      </c>
      <c r="I10" s="46" t="str" cm="1">
        <f t="array" ref="I10">INDEX($C$3:$C$26,MATCH(1,($B$3:$B$26=$G10)*($E$3:$E$26=$H10),0))</f>
        <v>James Ward-Prowse</v>
      </c>
      <c r="J10" s="46">
        <f t="shared" si="0"/>
        <v>6</v>
      </c>
      <c r="M10" s="46" t="s">
        <v>7</v>
      </c>
      <c r="N10" s="46">
        <f ca="1">VLOOKUP($M10,'Per Match'!$C:$AS,N$2+2,0)</f>
        <v>0</v>
      </c>
      <c r="O10" s="46">
        <f ca="1">VLOOKUP($M10,'Per Match'!$C:$AS,O$2+2,0)-SUM($N10:N10)</f>
        <v>1</v>
      </c>
      <c r="P10" s="46">
        <f ca="1">VLOOKUP($M10,'Per Match'!$C:$AS,P$2+2,0)-SUM($N10:O10)</f>
        <v>0</v>
      </c>
      <c r="Q10" s="46">
        <f ca="1">VLOOKUP($M10,'Per Match'!$C:$AS,Q$2+2,0)-SUM($N10:P10)</f>
        <v>0</v>
      </c>
      <c r="R10" s="46">
        <f ca="1">VLOOKUP($M10,'Per Match'!$C:$AS,R$2+2,0)-SUM($N10:Q10)</f>
        <v>3</v>
      </c>
      <c r="S10" s="46">
        <f ca="1">VLOOKUP($M10,'Per Match'!$C:$AS,S$2+2,0)-SUM($N10:R10)</f>
        <v>1</v>
      </c>
      <c r="T10" s="46">
        <f ca="1">VLOOKUP($M10,'Per Match'!$C:$AS,T$2+2,0)-SUM($N10:S10)</f>
        <v>3</v>
      </c>
      <c r="U10" s="46">
        <f ca="1">VLOOKUP($M10,'Per Match'!$C:$AS,U$2+2,0)-SUM($N10:T10)</f>
        <v>3</v>
      </c>
    </row>
    <row r="11" spans="2:21" x14ac:dyDescent="0.2">
      <c r="B11" s="46">
        <f>COUNTIF($E$3:E11,E11)</f>
        <v>1</v>
      </c>
      <c r="C11" s="46" t="str">
        <v>Lukasz Fabianski</v>
      </c>
      <c r="D11" s="46">
        <v>8</v>
      </c>
      <c r="E11" s="46" t="str">
        <f>INDEX(Table2[POS],MATCH(C11,Table2[PLAYER],0))</f>
        <v>GK</v>
      </c>
      <c r="G11" s="46">
        <v>1</v>
      </c>
      <c r="H11" s="46" t="s">
        <v>15</v>
      </c>
      <c r="I11" s="46" t="str" cm="1">
        <f t="array" ref="I11">INDEX($C$3:$C$26,MATCH(1,($B$3:$B$26=$G11)*($E$3:$E$26=$H11),0))</f>
        <v>Jarrod Bowen</v>
      </c>
      <c r="J11" s="46">
        <f t="shared" si="0"/>
        <v>49</v>
      </c>
      <c r="M11" s="46" t="s">
        <v>81</v>
      </c>
      <c r="N11" s="46">
        <f ca="1">VLOOKUP($M11,'Per Match'!$C:$AS,N$2+2,0)</f>
        <v>0</v>
      </c>
      <c r="O11" s="46">
        <f ca="1">VLOOKUP($M11,'Per Match'!$C:$AS,O$2+2,0)-SUM($N11:N11)</f>
        <v>0</v>
      </c>
      <c r="P11" s="46">
        <f ca="1">VLOOKUP($M11,'Per Match'!$C:$AS,P$2+2,0)-SUM($N11:O11)</f>
        <v>0</v>
      </c>
      <c r="Q11" s="46">
        <f ca="1">VLOOKUP($M11,'Per Match'!$C:$AS,Q$2+2,0)-SUM($N11:P11)</f>
        <v>0</v>
      </c>
      <c r="R11" s="46">
        <f ca="1">VLOOKUP($M11,'Per Match'!$C:$AS,R$2+2,0)-SUM($N11:Q11)</f>
        <v>2</v>
      </c>
      <c r="S11" s="46">
        <f ca="1">VLOOKUP($M11,'Per Match'!$C:$AS,S$2+2,0)-SUM($N11:R11)</f>
        <v>0</v>
      </c>
      <c r="T11" s="46">
        <f ca="1">VLOOKUP($M11,'Per Match'!$C:$AS,T$2+2,0)-SUM($N11:S11)</f>
        <v>5</v>
      </c>
      <c r="U11" s="46">
        <f ca="1">VLOOKUP($M11,'Per Match'!$C:$AS,U$2+2,0)-SUM($N11:T11)</f>
        <v>1</v>
      </c>
    </row>
    <row r="12" spans="2:21" x14ac:dyDescent="0.2">
      <c r="B12" s="46">
        <f>COUNTIF($E$3:E12,E12)</f>
        <v>3</v>
      </c>
      <c r="C12" s="46" t="str">
        <v>Carlos Soler</v>
      </c>
      <c r="D12" s="46">
        <v>8</v>
      </c>
      <c r="E12" s="46" t="str">
        <f>INDEX(Table2[POS],MATCH(C12,Table2[PLAYER],0))</f>
        <v>MF</v>
      </c>
      <c r="G12" s="46">
        <v>2</v>
      </c>
      <c r="H12" s="46" t="s">
        <v>15</v>
      </c>
      <c r="I12" s="46" t="str" cm="1">
        <f t="array" ref="I12">INDEX($C$3:$C$26,MATCH(1,($B$3:$B$26=$G12)*($E$3:$E$26=$H12),0))</f>
        <v>Crysensio Summerville</v>
      </c>
      <c r="J12" s="46">
        <f t="shared" si="0"/>
        <v>17</v>
      </c>
      <c r="M12" s="46" t="s">
        <v>36</v>
      </c>
      <c r="N12" s="46">
        <f ca="1">VLOOKUP($M12,'Per Match'!$C:$AS,N$2+2,0)</f>
        <v>5</v>
      </c>
      <c r="O12" s="46">
        <f ca="1">VLOOKUP($M12,'Per Match'!$C:$AS,O$2+2,0)-SUM($N12:N12)</f>
        <v>2</v>
      </c>
      <c r="P12" s="46">
        <f ca="1">VLOOKUP($M12,'Per Match'!$C:$AS,P$2+2,0)-SUM($N12:O12)</f>
        <v>0</v>
      </c>
      <c r="Q12" s="46">
        <f ca="1">VLOOKUP($M12,'Per Match'!$C:$AS,Q$2+2,0)-SUM($N12:P12)</f>
        <v>2</v>
      </c>
      <c r="R12" s="46">
        <f ca="1">VLOOKUP($M12,'Per Match'!$C:$AS,R$2+2,0)-SUM($N12:Q12)</f>
        <v>5</v>
      </c>
      <c r="S12" s="46">
        <f ca="1">VLOOKUP($M12,'Per Match'!$C:$AS,S$2+2,0)-SUM($N12:R12)</f>
        <v>3</v>
      </c>
      <c r="T12" s="46">
        <f ca="1">VLOOKUP($M12,'Per Match'!$C:$AS,T$2+2,0)-SUM($N12:S12)</f>
        <v>0</v>
      </c>
      <c r="U12" s="46">
        <f ca="1">VLOOKUP($M12,'Per Match'!$C:$AS,U$2+2,0)-SUM($N12:T12)</f>
        <v>0</v>
      </c>
    </row>
    <row r="13" spans="2:21" x14ac:dyDescent="0.2">
      <c r="B13" s="46">
        <f>COUNTIF($E$3:E13,E13)</f>
        <v>4</v>
      </c>
      <c r="C13" s="46" t="str">
        <v>Niclas Fullkrug</v>
      </c>
      <c r="D13" s="46">
        <v>8</v>
      </c>
      <c r="E13" s="46" t="str">
        <f>INDEX(Table2[POS],MATCH(C13,Table2[PLAYER],0))</f>
        <v>FW</v>
      </c>
      <c r="G13" s="46">
        <v>3</v>
      </c>
      <c r="H13" s="46" t="s">
        <v>15</v>
      </c>
      <c r="I13" s="46" t="str" cm="1">
        <f t="array" ref="I13">INDEX($C$3:$C$26,MATCH(1,($B$3:$B$26=$G13)*($E$3:$E$26=$H13),0))</f>
        <v>Mohammed Kudus</v>
      </c>
      <c r="J13" s="46">
        <f t="shared" si="0"/>
        <v>17</v>
      </c>
      <c r="M13" s="46" t="s">
        <v>82</v>
      </c>
      <c r="N13" s="46">
        <f ca="1">VLOOKUP($M13,'Per Match'!$C:$AS,N$2+2,0)</f>
        <v>0</v>
      </c>
      <c r="O13" s="46">
        <f ca="1">VLOOKUP($M13,'Per Match'!$C:$AS,O$2+2,0)-SUM($N13:N13)</f>
        <v>2</v>
      </c>
      <c r="P13" s="46">
        <f ca="1">VLOOKUP($M13,'Per Match'!$C:$AS,P$2+2,0)-SUM($N13:O13)</f>
        <v>0</v>
      </c>
      <c r="Q13" s="46">
        <f ca="1">VLOOKUP($M13,'Per Match'!$C:$AS,Q$2+2,0)-SUM($N13:P13)</f>
        <v>2</v>
      </c>
      <c r="R13" s="46">
        <f ca="1">VLOOKUP($M13,'Per Match'!$C:$AS,R$2+2,0)-SUM($N13:Q13)</f>
        <v>0</v>
      </c>
      <c r="S13" s="46">
        <f ca="1">VLOOKUP($M13,'Per Match'!$C:$AS,S$2+2,0)-SUM($N13:R13)</f>
        <v>0</v>
      </c>
      <c r="T13" s="46">
        <f ca="1">VLOOKUP($M13,'Per Match'!$C:$AS,T$2+2,0)-SUM($N13:S13)</f>
        <v>0</v>
      </c>
      <c r="U13" s="46">
        <f ca="1">VLOOKUP($M13,'Per Match'!$C:$AS,U$2+2,0)-SUM($N13:T13)</f>
        <v>0</v>
      </c>
    </row>
    <row r="14" spans="2:21" x14ac:dyDescent="0.2">
      <c r="B14" s="46">
        <f>COUNTIF($E$3:E14,E14)</f>
        <v>2</v>
      </c>
      <c r="C14" s="46" t="str">
        <v>Alphonse Areola</v>
      </c>
      <c r="D14" s="46">
        <v>7</v>
      </c>
      <c r="E14" s="46" t="str">
        <f>INDEX(Table2[POS],MATCH(C14,Table2[PLAYER],0))</f>
        <v>GK</v>
      </c>
      <c r="M14" s="46" t="s">
        <v>83</v>
      </c>
      <c r="N14" s="46">
        <f ca="1">VLOOKUP($M14,'Per Match'!$C:$AS,N$2+2,0)</f>
        <v>0</v>
      </c>
      <c r="O14" s="46">
        <f ca="1">VLOOKUP($M14,'Per Match'!$C:$AS,O$2+2,0)-SUM($N14:N14)</f>
        <v>0</v>
      </c>
      <c r="P14" s="46">
        <f ca="1">VLOOKUP($M14,'Per Match'!$C:$AS,P$2+2,0)-SUM($N14:O14)</f>
        <v>0</v>
      </c>
      <c r="Q14" s="46">
        <f ca="1">VLOOKUP($M14,'Per Match'!$C:$AS,Q$2+2,0)-SUM($N14:P14)</f>
        <v>0</v>
      </c>
      <c r="R14" s="46">
        <f ca="1">VLOOKUP($M14,'Per Match'!$C:$AS,R$2+2,0)-SUM($N14:Q14)</f>
        <v>1</v>
      </c>
      <c r="S14" s="46">
        <f ca="1">VLOOKUP($M14,'Per Match'!$C:$AS,S$2+2,0)-SUM($N14:R14)</f>
        <v>0</v>
      </c>
      <c r="T14" s="46">
        <f ca="1">VLOOKUP($M14,'Per Match'!$C:$AS,T$2+2,0)-SUM($N14:S14)</f>
        <v>0</v>
      </c>
      <c r="U14" s="46">
        <f ca="1">VLOOKUP($M14,'Per Match'!$C:$AS,U$2+2,0)-SUM($N14:T14)</f>
        <v>0</v>
      </c>
    </row>
    <row r="15" spans="2:21" x14ac:dyDescent="0.2">
      <c r="B15" s="46">
        <f>COUNTIF($E$3:E15,E15)</f>
        <v>4</v>
      </c>
      <c r="C15" s="46" t="str">
        <v>James Ward-Prowse</v>
      </c>
      <c r="D15" s="46">
        <v>6</v>
      </c>
      <c r="E15" s="46" t="str">
        <f>INDEX(Table2[POS],MATCH(C15,Table2[PLAYER],0))</f>
        <v>MF</v>
      </c>
      <c r="G15" s="46" t="s">
        <v>133</v>
      </c>
      <c r="H15" s="46" t="s">
        <v>136</v>
      </c>
      <c r="I15" s="46" t="s">
        <v>134</v>
      </c>
      <c r="J15" s="46" t="s">
        <v>135</v>
      </c>
      <c r="M15" s="46" t="s">
        <v>10</v>
      </c>
      <c r="N15" s="46">
        <f ca="1">VLOOKUP($M15,'Per Match'!$C:$AS,N$2+2,0)</f>
        <v>0</v>
      </c>
      <c r="O15" s="46">
        <f ca="1">VLOOKUP($M15,'Per Match'!$C:$AS,O$2+2,0)-SUM($N15:N15)</f>
        <v>1</v>
      </c>
      <c r="P15" s="46">
        <f ca="1">VLOOKUP($M15,'Per Match'!$C:$AS,P$2+2,0)-SUM($N15:O15)</f>
        <v>1</v>
      </c>
      <c r="Q15" s="46">
        <f ca="1">VLOOKUP($M15,'Per Match'!$C:$AS,Q$2+2,0)-SUM($N15:P15)</f>
        <v>0</v>
      </c>
      <c r="R15" s="46">
        <f ca="1">VLOOKUP($M15,'Per Match'!$C:$AS,R$2+2,0)-SUM($N15:Q15)</f>
        <v>0</v>
      </c>
      <c r="S15" s="46">
        <f ca="1">VLOOKUP($M15,'Per Match'!$C:$AS,S$2+2,0)-SUM($N15:R15)</f>
        <v>0</v>
      </c>
      <c r="T15" s="46">
        <f ca="1">VLOOKUP($M15,'Per Match'!$C:$AS,T$2+2,0)-SUM($N15:S15)</f>
        <v>0</v>
      </c>
      <c r="U15" s="46">
        <f ca="1">VLOOKUP($M15,'Per Match'!$C:$AS,U$2+2,0)-SUM($N15:T15)</f>
        <v>0</v>
      </c>
    </row>
    <row r="16" spans="2:21" x14ac:dyDescent="0.2">
      <c r="B16" s="46">
        <f>COUNTIF($E$3:E16,E16)</f>
        <v>4</v>
      </c>
      <c r="C16" s="46" t="str">
        <v>Aaron Cresswell</v>
      </c>
      <c r="D16" s="46">
        <v>5</v>
      </c>
      <c r="E16" s="46" t="str">
        <f>INDEX(Table2[POS],MATCH(C16,Table2[PLAYER],0))</f>
        <v>DF</v>
      </c>
      <c r="G16" s="46" t="s">
        <v>13</v>
      </c>
      <c r="H16" s="46">
        <v>1</v>
      </c>
      <c r="I16" s="46">
        <v>1</v>
      </c>
      <c r="J16" s="46">
        <f t="shared" ref="J16" si="1">COUNTIF($E$3:$E$14,G16)</f>
        <v>2</v>
      </c>
      <c r="M16" s="46" t="s">
        <v>27</v>
      </c>
      <c r="N16" s="46">
        <f ca="1">VLOOKUP($M16,'Per Match'!$C:$AS,N$2+2,0)</f>
        <v>0</v>
      </c>
      <c r="O16" s="46">
        <f ca="1">VLOOKUP($M16,'Per Match'!$C:$AS,O$2+2,0)-SUM($N16:N16)</f>
        <v>0</v>
      </c>
      <c r="P16" s="46">
        <f ca="1">VLOOKUP($M16,'Per Match'!$C:$AS,P$2+2,0)-SUM($N16:O16)</f>
        <v>0</v>
      </c>
      <c r="Q16" s="46">
        <f ca="1">VLOOKUP($M16,'Per Match'!$C:$AS,Q$2+2,0)-SUM($N16:P16)</f>
        <v>0</v>
      </c>
      <c r="R16" s="46">
        <f ca="1">VLOOKUP($M16,'Per Match'!$C:$AS,R$2+2,0)-SUM($N16:Q16)</f>
        <v>1</v>
      </c>
      <c r="S16" s="46">
        <f ca="1">VLOOKUP($M16,'Per Match'!$C:$AS,S$2+2,0)-SUM($N16:R16)</f>
        <v>2</v>
      </c>
      <c r="T16" s="46">
        <f ca="1">VLOOKUP($M16,'Per Match'!$C:$AS,T$2+2,0)-SUM($N16:S16)</f>
        <v>1</v>
      </c>
      <c r="U16" s="46">
        <f ca="1">VLOOKUP($M16,'Per Match'!$C:$AS,U$2+2,0)-SUM($N16:T16)</f>
        <v>0</v>
      </c>
    </row>
    <row r="17" spans="2:21" x14ac:dyDescent="0.2">
      <c r="B17" s="46">
        <f>COUNTIF($E$3:E17,E17)</f>
        <v>5</v>
      </c>
      <c r="C17" s="46" t="str">
        <v>Guido Rodriguez</v>
      </c>
      <c r="D17" s="46">
        <v>5</v>
      </c>
      <c r="E17" s="46" t="str">
        <f>INDEX(Table2[POS],MATCH(C17,Table2[PLAYER],0))</f>
        <v>MF</v>
      </c>
      <c r="G17" s="46" t="s">
        <v>14</v>
      </c>
      <c r="H17" s="46">
        <v>3</v>
      </c>
      <c r="I17" s="46">
        <v>5</v>
      </c>
      <c r="J17" s="46">
        <f>COUNTIF($E$3:$E$14,G17)</f>
        <v>3</v>
      </c>
      <c r="M17" s="46" t="s">
        <v>11</v>
      </c>
      <c r="N17" s="46">
        <f ca="1">VLOOKUP($M17,'Per Match'!$C:$AS,N$2+2,0)</f>
        <v>5</v>
      </c>
      <c r="O17" s="46">
        <f ca="1">VLOOKUP($M17,'Per Match'!$C:$AS,O$2+2,0)-SUM($N17:N17)</f>
        <v>5</v>
      </c>
      <c r="P17" s="46">
        <f ca="1">VLOOKUP($M17,'Per Match'!$C:$AS,P$2+2,0)-SUM($N17:O17)</f>
        <v>6</v>
      </c>
      <c r="Q17" s="46">
        <f ca="1">VLOOKUP($M17,'Per Match'!$C:$AS,Q$2+2,0)-SUM($N17:P17)</f>
        <v>11</v>
      </c>
      <c r="R17" s="46">
        <f ca="1">VLOOKUP($M17,'Per Match'!$C:$AS,R$2+2,0)-SUM($N17:Q17)</f>
        <v>1</v>
      </c>
      <c r="S17" s="46">
        <f ca="1">VLOOKUP($M17,'Per Match'!$C:$AS,S$2+2,0)-SUM($N17:R17)</f>
        <v>3</v>
      </c>
      <c r="T17" s="46">
        <f ca="1">VLOOKUP($M17,'Per Match'!$C:$AS,T$2+2,0)-SUM($N17:S17)</f>
        <v>6</v>
      </c>
      <c r="U17" s="46">
        <f ca="1">VLOOKUP($M17,'Per Match'!$C:$AS,U$2+2,0)-SUM($N17:T17)</f>
        <v>12</v>
      </c>
    </row>
    <row r="18" spans="2:21" x14ac:dyDescent="0.2">
      <c r="B18" s="46">
        <f>COUNTIF($E$3:E18,E18)</f>
        <v>5</v>
      </c>
      <c r="C18" s="46" t="str">
        <v>Ollie Scarles</v>
      </c>
      <c r="D18" s="46">
        <v>5</v>
      </c>
      <c r="E18" s="46" t="str">
        <f>INDEX(Table2[POS],MATCH(C18,Table2[PLAYER],0))</f>
        <v>DF</v>
      </c>
      <c r="G18" s="46" t="s">
        <v>16</v>
      </c>
      <c r="H18" s="46">
        <v>3</v>
      </c>
      <c r="I18" s="46">
        <v>5</v>
      </c>
      <c r="J18" s="46">
        <f t="shared" ref="J18:J19" si="2">COUNTIF($E$3:$E$14,G18)</f>
        <v>3</v>
      </c>
      <c r="M18" s="46" t="s">
        <v>84</v>
      </c>
      <c r="N18" s="46">
        <f ca="1">VLOOKUP($M18,'Per Match'!$C:$AS,N$2+2,0)</f>
        <v>0</v>
      </c>
      <c r="O18" s="46">
        <f ca="1">VLOOKUP($M18,'Per Match'!$C:$AS,O$2+2,0)-SUM($N18:N18)</f>
        <v>0</v>
      </c>
      <c r="P18" s="46">
        <f ca="1">VLOOKUP($M18,'Per Match'!$C:$AS,P$2+2,0)-SUM($N18:O18)</f>
        <v>0</v>
      </c>
      <c r="Q18" s="46">
        <f ca="1">VLOOKUP($M18,'Per Match'!$C:$AS,Q$2+2,0)-SUM($N18:P18)</f>
        <v>0</v>
      </c>
      <c r="R18" s="46">
        <f ca="1">VLOOKUP($M18,'Per Match'!$C:$AS,R$2+2,0)-SUM($N18:Q18)</f>
        <v>0</v>
      </c>
      <c r="S18" s="46">
        <f ca="1">VLOOKUP($M18,'Per Match'!$C:$AS,S$2+2,0)-SUM($N18:R18)</f>
        <v>0</v>
      </c>
      <c r="T18" s="46">
        <f ca="1">VLOOKUP($M18,'Per Match'!$C:$AS,T$2+2,0)-SUM($N18:S18)</f>
        <v>0</v>
      </c>
      <c r="U18" s="46">
        <f ca="1">VLOOKUP($M18,'Per Match'!$C:$AS,U$2+2,0)-SUM($N18:T18)</f>
        <v>0</v>
      </c>
    </row>
    <row r="19" spans="2:21" x14ac:dyDescent="0.2">
      <c r="B19" s="46">
        <f>COUNTIF($E$3:E19,E19)</f>
        <v>6</v>
      </c>
      <c r="C19" s="46" t="str">
        <v>Vladimir Coufal</v>
      </c>
      <c r="D19" s="46">
        <v>4</v>
      </c>
      <c r="E19" s="46" t="str">
        <f>INDEX(Table2[POS],MATCH(C19,Table2[PLAYER],0))</f>
        <v>DF</v>
      </c>
      <c r="G19" s="46" t="s">
        <v>15</v>
      </c>
      <c r="H19" s="46">
        <v>1</v>
      </c>
      <c r="I19" s="46">
        <v>3</v>
      </c>
      <c r="J19" s="46">
        <f t="shared" si="2"/>
        <v>4</v>
      </c>
      <c r="M19" s="46" t="s">
        <v>8</v>
      </c>
      <c r="N19" s="46">
        <f ca="1">VLOOKUP($M19,'Per Match'!$C:$AS,N$2+2,0)</f>
        <v>0</v>
      </c>
      <c r="O19" s="46">
        <f ca="1">VLOOKUP($M19,'Per Match'!$C:$AS,O$2+2,0)-SUM($N19:N19)</f>
        <v>0</v>
      </c>
      <c r="P19" s="46">
        <f ca="1">VLOOKUP($M19,'Per Match'!$C:$AS,P$2+2,0)-SUM($N19:O19)</f>
        <v>0</v>
      </c>
      <c r="Q19" s="46">
        <f ca="1">VLOOKUP($M19,'Per Match'!$C:$AS,Q$2+2,0)-SUM($N19:P19)</f>
        <v>0</v>
      </c>
      <c r="R19" s="46">
        <f ca="1">VLOOKUP($M19,'Per Match'!$C:$AS,R$2+2,0)-SUM($N19:Q19)</f>
        <v>3</v>
      </c>
      <c r="S19" s="46">
        <f ca="1">VLOOKUP($M19,'Per Match'!$C:$AS,S$2+2,0)-SUM($N19:R19)</f>
        <v>0</v>
      </c>
      <c r="T19" s="46">
        <f ca="1">VLOOKUP($M19,'Per Match'!$C:$AS,T$2+2,0)-SUM($N19:S19)</f>
        <v>3</v>
      </c>
      <c r="U19" s="46">
        <f ca="1">VLOOKUP($M19,'Per Match'!$C:$AS,U$2+2,0)-SUM($N19:T19)</f>
        <v>1</v>
      </c>
    </row>
    <row r="20" spans="2:21" x14ac:dyDescent="0.2">
      <c r="B20" s="46">
        <f>COUNTIF($E$3:E20,E20)</f>
        <v>7</v>
      </c>
      <c r="C20" s="46" t="str">
        <v>Konstantinos Mavraponos</v>
      </c>
      <c r="D20" s="46">
        <v>4</v>
      </c>
      <c r="E20" s="46" t="str">
        <f>INDEX(Table2[POS],MATCH(C20,Table2[PLAYER],0))</f>
        <v>DF</v>
      </c>
      <c r="M20" s="46" t="s">
        <v>85</v>
      </c>
      <c r="N20" s="46">
        <f ca="1">VLOOKUP($M20,'Per Match'!$C:$AS,N$2+2,0)</f>
        <v>2</v>
      </c>
      <c r="O20" s="46">
        <f ca="1">VLOOKUP($M20,'Per Match'!$C:$AS,O$2+2,0)-SUM($N20:N20)</f>
        <v>3</v>
      </c>
      <c r="P20" s="46">
        <f ca="1">VLOOKUP($M20,'Per Match'!$C:$AS,P$2+2,0)-SUM($N20:O20)</f>
        <v>0</v>
      </c>
      <c r="Q20" s="46">
        <f ca="1">VLOOKUP($M20,'Per Match'!$C:$AS,Q$2+2,0)-SUM($N20:P20)</f>
        <v>0</v>
      </c>
      <c r="R20" s="46">
        <f ca="1">VLOOKUP($M20,'Per Match'!$C:$AS,R$2+2,0)-SUM($N20:Q20)</f>
        <v>0</v>
      </c>
      <c r="S20" s="46">
        <f ca="1">VLOOKUP($M20,'Per Match'!$C:$AS,S$2+2,0)-SUM($N20:R20)</f>
        <v>0</v>
      </c>
      <c r="T20" s="46">
        <f ca="1">VLOOKUP($M20,'Per Match'!$C:$AS,T$2+2,0)-SUM($N20:S20)</f>
        <v>0</v>
      </c>
      <c r="U20" s="46">
        <f ca="1">VLOOKUP($M20,'Per Match'!$C:$AS,U$2+2,0)-SUM($N20:T20)</f>
        <v>0</v>
      </c>
    </row>
    <row r="21" spans="2:21" x14ac:dyDescent="0.2">
      <c r="B21" s="46">
        <f>COUNTIF($E$3:E21,E21)</f>
        <v>6</v>
      </c>
      <c r="C21" s="46" t="str">
        <v>Edson Alvarez</v>
      </c>
      <c r="D21" s="46">
        <v>4</v>
      </c>
      <c r="E21" s="46" t="str">
        <f>INDEX(Table2[POS],MATCH(C21,Table2[PLAYER],0))</f>
        <v>MF</v>
      </c>
      <c r="M21" s="46" t="s">
        <v>86</v>
      </c>
      <c r="N21" s="46">
        <f ca="1">VLOOKUP($M21,'Per Match'!$C:$AS,N$2+2,0)</f>
        <v>0</v>
      </c>
      <c r="O21" s="46">
        <f ca="1">VLOOKUP($M21,'Per Match'!$C:$AS,O$2+2,0)-SUM($N21:N21)</f>
        <v>5</v>
      </c>
      <c r="P21" s="46">
        <f ca="1">VLOOKUP($M21,'Per Match'!$C:$AS,P$2+2,0)-SUM($N21:O21)</f>
        <v>1</v>
      </c>
      <c r="Q21" s="46">
        <f ca="1">VLOOKUP($M21,'Per Match'!$C:$AS,Q$2+2,0)-SUM($N21:P21)</f>
        <v>0</v>
      </c>
      <c r="R21" s="46">
        <f ca="1">VLOOKUP($M21,'Per Match'!$C:$AS,R$2+2,0)-SUM($N21:Q21)</f>
        <v>2</v>
      </c>
      <c r="S21" s="46">
        <f ca="1">VLOOKUP($M21,'Per Match'!$C:$AS,S$2+2,0)-SUM($N21:R21)</f>
        <v>0</v>
      </c>
      <c r="T21" s="46">
        <f ca="1">VLOOKUP($M21,'Per Match'!$C:$AS,T$2+2,0)-SUM($N21:S21)</f>
        <v>1</v>
      </c>
      <c r="U21" s="46">
        <f ca="1">VLOOKUP($M21,'Per Match'!$C:$AS,U$2+2,0)-SUM($N21:T21)</f>
        <v>3</v>
      </c>
    </row>
    <row r="22" spans="2:21" x14ac:dyDescent="0.2">
      <c r="B22" s="46">
        <f>COUNTIF($E$3:E22,E22)</f>
        <v>8</v>
      </c>
      <c r="C22" s="46" t="str">
        <v>Emerson Palmieri</v>
      </c>
      <c r="D22" s="46">
        <v>4</v>
      </c>
      <c r="E22" s="46" t="str">
        <f>INDEX(Table2[POS],MATCH(C22,Table2[PLAYER],0))</f>
        <v>DF</v>
      </c>
      <c r="M22" s="46" t="s">
        <v>87</v>
      </c>
      <c r="N22" s="46">
        <f ca="1">VLOOKUP($M22,'Per Match'!$C:$AS,N$2+2,0)</f>
        <v>7</v>
      </c>
      <c r="O22" s="46">
        <f ca="1">VLOOKUP($M22,'Per Match'!$C:$AS,O$2+2,0)-SUM($N22:N22)</f>
        <v>2</v>
      </c>
      <c r="P22" s="46">
        <f ca="1">VLOOKUP($M22,'Per Match'!$C:$AS,P$2+2,0)-SUM($N22:O22)</f>
        <v>1</v>
      </c>
      <c r="Q22" s="46">
        <f ca="1">VLOOKUP($M22,'Per Match'!$C:$AS,Q$2+2,0)-SUM($N22:P22)</f>
        <v>0</v>
      </c>
      <c r="R22" s="46">
        <f ca="1">VLOOKUP($M22,'Per Match'!$C:$AS,R$2+2,0)-SUM($N22:Q22)</f>
        <v>0</v>
      </c>
      <c r="S22" s="46">
        <f ca="1">VLOOKUP($M22,'Per Match'!$C:$AS,S$2+2,0)-SUM($N22:R22)</f>
        <v>0</v>
      </c>
      <c r="T22" s="46">
        <f ca="1">VLOOKUP($M22,'Per Match'!$C:$AS,T$2+2,0)-SUM($N22:S22)</f>
        <v>0</v>
      </c>
      <c r="U22" s="46">
        <f ca="1">VLOOKUP($M22,'Per Match'!$C:$AS,U$2+2,0)-SUM($N22:T22)</f>
        <v>2</v>
      </c>
    </row>
    <row r="23" spans="2:21" x14ac:dyDescent="0.2">
      <c r="B23" s="46">
        <f>COUNTIF($E$3:E23,E23)</f>
        <v>5</v>
      </c>
      <c r="C23" s="46" t="str">
        <v>Danny Ings</v>
      </c>
      <c r="D23" s="46">
        <v>2</v>
      </c>
      <c r="E23" s="46" t="str">
        <f>INDEX(Table2[POS],MATCH(C23,Table2[PLAYER],0))</f>
        <v>FW</v>
      </c>
      <c r="M23" s="46" t="s">
        <v>12</v>
      </c>
      <c r="N23" s="46">
        <f ca="1">VLOOKUP($M23,'Per Match'!$C:$AS,N$2+2,0)</f>
        <v>0</v>
      </c>
      <c r="O23" s="46">
        <f ca="1">VLOOKUP($M23,'Per Match'!$C:$AS,O$2+2,0)-SUM($N23:N23)</f>
        <v>0</v>
      </c>
      <c r="P23" s="46">
        <f ca="1">VLOOKUP($M23,'Per Match'!$C:$AS,P$2+2,0)-SUM($N23:O23)</f>
        <v>0</v>
      </c>
      <c r="Q23" s="46">
        <f ca="1">VLOOKUP($M23,'Per Match'!$C:$AS,Q$2+2,0)-SUM($N23:P23)</f>
        <v>2</v>
      </c>
      <c r="R23" s="46">
        <f ca="1">VLOOKUP($M23,'Per Match'!$C:$AS,R$2+2,0)-SUM($N23:Q23)</f>
        <v>3</v>
      </c>
      <c r="S23" s="46">
        <f ca="1">VLOOKUP($M23,'Per Match'!$C:$AS,S$2+2,0)-SUM($N23:R23)</f>
        <v>4</v>
      </c>
      <c r="T23" s="46">
        <f ca="1">VLOOKUP($M23,'Per Match'!$C:$AS,T$2+2,0)-SUM($N23:S23)</f>
        <v>3</v>
      </c>
      <c r="U23" s="46">
        <f ca="1">VLOOKUP($M23,'Per Match'!$C:$AS,U$2+2,0)-SUM($N23:T23)</f>
        <v>6</v>
      </c>
    </row>
    <row r="24" spans="2:21" x14ac:dyDescent="0.2">
      <c r="B24" s="46">
        <f>COUNTIF($E$3:E24,E24)</f>
        <v>6</v>
      </c>
      <c r="C24" s="46" t="str">
        <v>Evan Ferguson</v>
      </c>
      <c r="D24" s="46">
        <v>2</v>
      </c>
      <c r="E24" s="46" t="str">
        <f>INDEX(Table2[POS],MATCH(C24,Table2[PLAYER],0))</f>
        <v>FW</v>
      </c>
      <c r="M24" s="46" t="s">
        <v>88</v>
      </c>
      <c r="N24" s="46">
        <f ca="1">VLOOKUP($M24,'Per Match'!$C:$AS,N$2+2,0)</f>
        <v>6</v>
      </c>
      <c r="O24" s="46">
        <f ca="1">VLOOKUP($M24,'Per Match'!$C:$AS,O$2+2,0)-SUM($N24:N24)</f>
        <v>1</v>
      </c>
      <c r="P24" s="46">
        <f ca="1">VLOOKUP($M24,'Per Match'!$C:$AS,P$2+2,0)-SUM($N24:O24)</f>
        <v>12</v>
      </c>
      <c r="Q24" s="46">
        <f ca="1">VLOOKUP($M24,'Per Match'!$C:$AS,Q$2+2,0)-SUM($N24:P24)</f>
        <v>4</v>
      </c>
      <c r="R24" s="46">
        <f ca="1">VLOOKUP($M24,'Per Match'!$C:$AS,R$2+2,0)-SUM($N24:Q24)</f>
        <v>0</v>
      </c>
      <c r="S24" s="46">
        <f ca="1">VLOOKUP($M24,'Per Match'!$C:$AS,S$2+2,0)-SUM($N24:R24)</f>
        <v>6</v>
      </c>
      <c r="T24" s="46">
        <f ca="1">VLOOKUP($M24,'Per Match'!$C:$AS,T$2+2,0)-SUM($N24:S24)</f>
        <v>5</v>
      </c>
      <c r="U24" s="46">
        <f ca="1">VLOOKUP($M24,'Per Match'!$C:$AS,U$2+2,0)-SUM($N24:T24)</f>
        <v>6</v>
      </c>
    </row>
    <row r="25" spans="2:21" x14ac:dyDescent="0.2">
      <c r="B25" s="46">
        <f>COUNTIF($E$3:E25,E25)</f>
        <v>7</v>
      </c>
      <c r="C25" s="46" t="str">
        <v>Michail Antonio</v>
      </c>
      <c r="D25" s="46">
        <v>1</v>
      </c>
      <c r="E25" s="46" t="str">
        <f>INDEX(Table2[POS],MATCH(C25,Table2[PLAYER],0))</f>
        <v>FW</v>
      </c>
      <c r="M25" s="46" t="s">
        <v>31</v>
      </c>
      <c r="N25" s="46">
        <f ca="1">VLOOKUP($M25,'Per Match'!$C:$AS,N$2+2,0)</f>
        <v>0</v>
      </c>
      <c r="O25" s="46">
        <f ca="1">VLOOKUP($M25,'Per Match'!$C:$AS,O$2+2,0)-SUM($N25:N25)</f>
        <v>0</v>
      </c>
      <c r="P25" s="46">
        <f ca="1">VLOOKUP($M25,'Per Match'!$C:$AS,P$2+2,0)-SUM($N25:O25)</f>
        <v>2</v>
      </c>
      <c r="Q25" s="46">
        <f ca="1">VLOOKUP($M25,'Per Match'!$C:$AS,Q$2+2,0)-SUM($N25:P25)</f>
        <v>0</v>
      </c>
      <c r="R25" s="46">
        <f ca="1">VLOOKUP($M25,'Per Match'!$C:$AS,R$2+2,0)-SUM($N25:Q25)</f>
        <v>1</v>
      </c>
      <c r="S25" s="46">
        <f ca="1">VLOOKUP($M25,'Per Match'!$C:$AS,S$2+2,0)-SUM($N25:R25)</f>
        <v>0</v>
      </c>
      <c r="T25" s="46">
        <f ca="1">VLOOKUP($M25,'Per Match'!$C:$AS,T$2+2,0)-SUM($N25:S25)</f>
        <v>1</v>
      </c>
      <c r="U25" s="46">
        <f ca="1">VLOOKUP($M25,'Per Match'!$C:$AS,U$2+2,0)-SUM($N25:T25)</f>
        <v>0</v>
      </c>
    </row>
    <row r="26" spans="2:21" x14ac:dyDescent="0.2">
      <c r="B26" s="46">
        <f>COUNTIF($E$3:E26,E26)</f>
        <v>8</v>
      </c>
      <c r="C26" s="46" t="str">
        <v>Luis Guilherme</v>
      </c>
      <c r="D26" s="46">
        <v>1</v>
      </c>
      <c r="E26" s="46" t="str">
        <f>INDEX(Table2[POS],MATCH(C26,Table2[PLAYER],0))</f>
        <v>FW</v>
      </c>
      <c r="M26" s="46" t="s">
        <v>119</v>
      </c>
      <c r="N26" s="46">
        <f ca="1">VLOOKUP($M26,'Per Match'!$C:$AS,N$2+2,0)</f>
        <v>0</v>
      </c>
      <c r="O26" s="46">
        <f ca="1">VLOOKUP($M26,'Per Match'!$C:$AS,O$2+2,0)-SUM($N26:N26)</f>
        <v>0</v>
      </c>
      <c r="P26" s="46">
        <f ca="1">VLOOKUP($M26,'Per Match'!$C:$AS,P$2+2,0)-SUM($N26:O26)</f>
        <v>0</v>
      </c>
      <c r="Q26" s="46">
        <f ca="1">VLOOKUP($M26,'Per Match'!$C:$AS,Q$2+2,0)-SUM($N26:P26)</f>
        <v>0</v>
      </c>
      <c r="R26" s="46">
        <f ca="1">VLOOKUP($M26,'Per Match'!$C:$AS,R$2+2,0)-SUM($N26:Q26)</f>
        <v>0</v>
      </c>
      <c r="S26" s="46">
        <f ca="1">VLOOKUP($M26,'Per Match'!$C:$AS,S$2+2,0)-SUM($N26:R26)</f>
        <v>2</v>
      </c>
      <c r="T26" s="46">
        <f ca="1">VLOOKUP($M26,'Per Match'!$C:$AS,T$2+2,0)-SUM($N26:S26)</f>
        <v>0</v>
      </c>
      <c r="U26" s="46">
        <f ca="1">VLOOKUP($M26,'Per Match'!$C:$AS,U$2+2,0)-SUM($N26:T26)</f>
        <v>0</v>
      </c>
    </row>
    <row r="27" spans="2:21" x14ac:dyDescent="0.2">
      <c r="B27" s="46">
        <f>COUNTIF($E$3:E27,E27)</f>
        <v>3</v>
      </c>
      <c r="C27" s="46" t="str">
        <v>Wes Foderingham</v>
      </c>
      <c r="D27" s="46">
        <v>0</v>
      </c>
      <c r="E27" s="46" t="str">
        <f>INDEX(Table2[POS],MATCH(C27,Table2[PLAYER],0))</f>
        <v>GK</v>
      </c>
      <c r="M27" s="46" t="s">
        <v>89</v>
      </c>
      <c r="N27" s="46">
        <f ca="1">VLOOKUP($M27,'Per Match'!$C:$AS,N$2+2,0)</f>
        <v>0</v>
      </c>
      <c r="O27" s="46">
        <f ca="1">VLOOKUP($M27,'Per Match'!$C:$AS,O$2+2,0)-SUM($N27:N27)</f>
        <v>0</v>
      </c>
      <c r="P27" s="46">
        <f ca="1">VLOOKUP($M27,'Per Match'!$C:$AS,P$2+2,0)-SUM($N27:O27)</f>
        <v>0</v>
      </c>
      <c r="Q27" s="46">
        <f ca="1">VLOOKUP($M27,'Per Match'!$C:$AS,Q$2+2,0)-SUM($N27:P27)</f>
        <v>0</v>
      </c>
      <c r="R27" s="46">
        <f ca="1">VLOOKUP($M27,'Per Match'!$C:$AS,R$2+2,0)-SUM($N27:Q27)</f>
        <v>0</v>
      </c>
      <c r="S27" s="46">
        <f ca="1">VLOOKUP($M27,'Per Match'!$C:$AS,S$2+2,0)-SUM($N27:R27)</f>
        <v>0</v>
      </c>
      <c r="T27" s="46">
        <f ca="1">VLOOKUP($M27,'Per Match'!$C:$AS,T$2+2,0)-SUM($N27:S27)</f>
        <v>0</v>
      </c>
      <c r="U27" s="46">
        <f ca="1">VLOOKUP($M27,'Per Match'!$C:$AS,U$2+2,0)-SUM($N27:T27)</f>
        <v>0</v>
      </c>
    </row>
    <row r="28" spans="2:21" x14ac:dyDescent="0.2">
      <c r="B28" s="46">
        <f>COUNTIF($E$3:E28,E28)</f>
        <v>7</v>
      </c>
      <c r="C28" s="46" t="str">
        <v>Andy Irving</v>
      </c>
      <c r="D28" s="46">
        <v>0</v>
      </c>
      <c r="E28" s="46" t="str">
        <f>INDEX(Table2[POS],MATCH(C28,Table2[PLAYER],0))</f>
        <v>MF</v>
      </c>
      <c r="M28" s="46" t="s">
        <v>110</v>
      </c>
      <c r="N28" s="46">
        <f ca="1">VLOOKUP($M28,'Per Match'!$C:$AS,N$2+2,0)</f>
        <v>0</v>
      </c>
      <c r="O28" s="46">
        <f ca="1">VLOOKUP($M28,'Per Match'!$C:$AS,O$2+2,0)-SUM($N28:N28)</f>
        <v>0</v>
      </c>
      <c r="P28" s="46">
        <f ca="1">VLOOKUP($M28,'Per Match'!$C:$AS,P$2+2,0)-SUM($N28:O28)</f>
        <v>0</v>
      </c>
      <c r="Q28" s="46">
        <f ca="1">VLOOKUP($M28,'Per Match'!$C:$AS,Q$2+2,0)-SUM($N28:P28)</f>
        <v>0</v>
      </c>
      <c r="R28" s="46">
        <f ca="1">VLOOKUP($M28,'Per Match'!$C:$AS,R$2+2,0)-SUM($N28:Q28)</f>
        <v>3</v>
      </c>
      <c r="S28" s="46">
        <f ca="1">VLOOKUP($M28,'Per Match'!$C:$AS,S$2+2,0)-SUM($N28:R28)</f>
        <v>2</v>
      </c>
      <c r="T28" s="46">
        <f ca="1">VLOOKUP($M28,'Per Match'!$C:$AS,T$2+2,0)-SUM($N28:S28)</f>
        <v>0</v>
      </c>
      <c r="U28" s="46">
        <f ca="1">VLOOKUP($M28,'Per Match'!$C:$AS,U$2+2,0)-SUM($N28:T28)</f>
        <v>0</v>
      </c>
    </row>
    <row r="29" spans="2:21" x14ac:dyDescent="0.2">
      <c r="B29" s="46">
        <f>COUNTIF($E$3:E29,E29)</f>
        <v>9</v>
      </c>
      <c r="C29" s="46" t="str">
        <v>Kaelan Casey</v>
      </c>
      <c r="D29" s="46">
        <v>0</v>
      </c>
      <c r="E29" s="46" t="str">
        <f>INDEX(Table2[POS],MATCH(C29,Table2[PLAYER],0))</f>
        <v>DF</v>
      </c>
    </row>
    <row r="30" spans="2:21" x14ac:dyDescent="0.2">
      <c r="B30" s="46">
        <f>COUNTIF($E$3:E30,E30)</f>
        <v>8</v>
      </c>
      <c r="C30" s="46" t="str">
        <v>Lewis Orford</v>
      </c>
      <c r="D30" s="46">
        <v>0</v>
      </c>
      <c r="E30" s="46" t="str">
        <f>INDEX(Table2[POS],MATCH(C30,Table2[PLAYER],0))</f>
        <v>MF</v>
      </c>
    </row>
  </sheetData>
  <conditionalFormatting sqref="N3:U2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Pivots</vt:lpstr>
      <vt:lpstr>WHU606 HOTY</vt:lpstr>
      <vt:lpstr>Match Grid</vt:lpstr>
      <vt:lpstr>Per Match</vt:lpstr>
      <vt:lpstr>TOTY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Aldworth - Intelligence Manager</dc:creator>
  <cp:lastModifiedBy>Tom Aldworth - Head of People Analytics, Performance a</cp:lastModifiedBy>
  <dcterms:created xsi:type="dcterms:W3CDTF">2023-05-19T08:34:23Z</dcterms:created>
  <dcterms:modified xsi:type="dcterms:W3CDTF">2025-05-28T09:50:32Z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2023-05-19T08:34:23Z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fec63a27-8cbd-4a13-a0bb-79db95aa2477</vt:lpwstr>
  </property>
  <property fmtid="{D5CDD505-2E9C-101B-9397-08002B2CF9AE}" pid="8" name="MSIP_Label_39d8be9e-c8d9-4b9c-bd40-2c27cc7ea2e6_ContentBits">
    <vt:lpwstr>0</vt:lpwstr>
  </property>
</Properties>
</file>